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65"/>
  </bookViews>
  <sheets>
    <sheet name="Тариф для ОСС_жилье" sheetId="1" r:id="rId1"/>
    <sheet name="Тариф для ОСС_нежилье" sheetId="2" r:id="rId2"/>
    <sheet name="Тариф для ОСС_паркинг" sheetId="3" r:id="rId3"/>
    <sheet name="Разъяснения" sheetId="6" r:id="rId4"/>
    <sheet name="Разъяснение тарифа Управление" sheetId="7" state="hidden" r:id="rId5"/>
    <sheet name="Лифты_формула" sheetId="8" r:id="rId6"/>
  </sheets>
  <definedNames>
    <definedName name="_1" localSheetId="5" hidden="1">#REF!</definedName>
    <definedName name="_1" hidden="1">#REF!</definedName>
    <definedName name="csDesignMode">1</definedName>
    <definedName name="EUR_C" localSheetId="5">#REF!</definedName>
    <definedName name="EUR_C" localSheetId="4">#REF!</definedName>
    <definedName name="EUR_C" localSheetId="3">#REF!</definedName>
    <definedName name="EUR_C">#REF!</definedName>
    <definedName name="EUR_O" localSheetId="5">#REF!</definedName>
    <definedName name="EUR_O" localSheetId="4">#REF!</definedName>
    <definedName name="EUR_O" localSheetId="3">#REF!</definedName>
    <definedName name="EUR_O">#REF!</definedName>
    <definedName name="Excel_BuiltIn_Print_Area" localSheetId="5">#REF!</definedName>
    <definedName name="Excel_BuiltIn_Print_Area" localSheetId="3">#REF!</definedName>
    <definedName name="Excel_BuiltIn_Print_Area">#REF!</definedName>
    <definedName name="f" localSheetId="5" hidden="1">#REF!</definedName>
    <definedName name="f" localSheetId="4" hidden="1">#REF!</definedName>
    <definedName name="f" localSheetId="3" hidden="1">#REF!</definedName>
    <definedName name="f" hidden="1">#REF!</definedName>
    <definedName name="limcount" hidden="1">1</definedName>
    <definedName name="Print_Area">#REF!</definedName>
    <definedName name="USD_C" localSheetId="5">#REF!</definedName>
    <definedName name="USD_C" localSheetId="4">#REF!</definedName>
    <definedName name="USD_C" localSheetId="3">#REF!</definedName>
    <definedName name="USD_C">#REF!</definedName>
    <definedName name="USD_O" localSheetId="5">#REF!</definedName>
    <definedName name="USD_O" localSheetId="4">#REF!</definedName>
    <definedName name="USD_O" localSheetId="3">#REF!</definedName>
    <definedName name="USD_O">#REF!</definedName>
    <definedName name="Z_0885457D_12CF_4923_864D_998BA35CE01D_.wvu.Cols" localSheetId="5" hidden="1">#REF!</definedName>
    <definedName name="Z_0885457D_12CF_4923_864D_998BA35CE01D_.wvu.Cols" localSheetId="4" hidden="1">#REF!</definedName>
    <definedName name="Z_0885457D_12CF_4923_864D_998BA35CE01D_.wvu.Cols" localSheetId="3" hidden="1">#REF!</definedName>
    <definedName name="Z_0885457D_12CF_4923_864D_998BA35CE01D_.wvu.Cols" hidden="1">#REF!</definedName>
    <definedName name="Z_0885457D_12CF_4923_864D_998BA35CE01D_.wvu.Rows" localSheetId="5" hidden="1">#REF!</definedName>
    <definedName name="Z_0885457D_12CF_4923_864D_998BA35CE01D_.wvu.Rows" localSheetId="4" hidden="1">#REF!</definedName>
    <definedName name="Z_0885457D_12CF_4923_864D_998BA35CE01D_.wvu.Rows" localSheetId="3" hidden="1">#REF!</definedName>
    <definedName name="Z_0885457D_12CF_4923_864D_998BA35CE01D_.wvu.Rows" hidden="1">#REF!</definedName>
    <definedName name="Z_0885457D_12CF_4923_864D_998BA35CE01D__wvu_Cols" localSheetId="5">(#REF!,#REF!)</definedName>
    <definedName name="Z_0885457D_12CF_4923_864D_998BA35CE01D__wvu_Cols" localSheetId="3">(#REF!,#REF!)</definedName>
    <definedName name="Z_0885457D_12CF_4923_864D_998BA35CE01D__wvu_Cols">(#REF!,#REF!)</definedName>
    <definedName name="Z_0885457D_12CF_4923_864D_998BA35CE01D__wvu_Rows" localSheetId="5">(#REF!,#REF!,#REF!)</definedName>
    <definedName name="Z_0885457D_12CF_4923_864D_998BA35CE01D__wvu_Rows" localSheetId="3">(#REF!,#REF!,#REF!)</definedName>
    <definedName name="Z_0885457D_12CF_4923_864D_998BA35CE01D__wvu_Rows">(#REF!,#REF!,#REF!)</definedName>
    <definedName name="Z_144EA558_4B8B_4239_858D_3D3B320E64FA_.wvu.Cols" localSheetId="5" hidden="1">#REF!</definedName>
    <definedName name="Z_144EA558_4B8B_4239_858D_3D3B320E64FA_.wvu.Cols" localSheetId="4" hidden="1">#REF!</definedName>
    <definedName name="Z_144EA558_4B8B_4239_858D_3D3B320E64FA_.wvu.Cols" localSheetId="3" hidden="1">#REF!</definedName>
    <definedName name="Z_144EA558_4B8B_4239_858D_3D3B320E64FA_.wvu.Cols" hidden="1">#REF!</definedName>
    <definedName name="Z_144EA558_4B8B_4239_858D_3D3B320E64FA_.wvu.PrintArea" localSheetId="5" hidden="1">#REF!</definedName>
    <definedName name="Z_144EA558_4B8B_4239_858D_3D3B320E64FA_.wvu.PrintArea" localSheetId="4" hidden="1">#REF!</definedName>
    <definedName name="Z_144EA558_4B8B_4239_858D_3D3B320E64FA_.wvu.PrintArea" localSheetId="3" hidden="1">#REF!</definedName>
    <definedName name="Z_144EA558_4B8B_4239_858D_3D3B320E64FA_.wvu.PrintArea" hidden="1">#REF!</definedName>
    <definedName name="Z_144EA558_4B8B_4239_858D_3D3B320E64FA__wvu_Cols" localSheetId="5">(#REF!,#REF!)</definedName>
    <definedName name="Z_144EA558_4B8B_4239_858D_3D3B320E64FA__wvu_Cols" localSheetId="3">(#REF!,#REF!)</definedName>
    <definedName name="Z_144EA558_4B8B_4239_858D_3D3B320E64FA__wvu_Cols">(#REF!,#REF!)</definedName>
    <definedName name="Z_144EA558_4B8B_4239_858D_3D3B320E64FA__wvu_PrintArea" localSheetId="5">#REF!</definedName>
    <definedName name="Z_144EA558_4B8B_4239_858D_3D3B320E64FA__wvu_PrintArea" localSheetId="3">#REF!</definedName>
    <definedName name="Z_144EA558_4B8B_4239_858D_3D3B320E64FA__wvu_PrintArea">#REF!</definedName>
    <definedName name="Z_2D3F4D39_1D20_491A_8BE9_2F4C8E41EE2A_.wvu.Cols" localSheetId="5" hidden="1">#REF!</definedName>
    <definedName name="Z_2D3F4D39_1D20_491A_8BE9_2F4C8E41EE2A_.wvu.Cols" localSheetId="4" hidden="1">#REF!</definedName>
    <definedName name="Z_2D3F4D39_1D20_491A_8BE9_2F4C8E41EE2A_.wvu.Cols" localSheetId="3" hidden="1">#REF!</definedName>
    <definedName name="Z_2D3F4D39_1D20_491A_8BE9_2F4C8E41EE2A_.wvu.Cols" hidden="1">#REF!</definedName>
    <definedName name="Z_2D3F4D39_1D20_491A_8BE9_2F4C8E41EE2A__wvu_Cols" localSheetId="5">#REF!</definedName>
    <definedName name="Z_2D3F4D39_1D20_491A_8BE9_2F4C8E41EE2A__wvu_Cols" localSheetId="3">#REF!</definedName>
    <definedName name="Z_2D3F4D39_1D20_491A_8BE9_2F4C8E41EE2A__wvu_Cols">#REF!</definedName>
    <definedName name="ZSER" localSheetId="5" hidden="1">#REF!</definedName>
    <definedName name="ZSER" localSheetId="4" hidden="1">#REF!</definedName>
    <definedName name="ZSER" localSheetId="3" hidden="1">#REF!</definedName>
    <definedName name="ZSER" hidden="1">#REF!</definedName>
    <definedName name="аа" localSheetId="5">#REF!</definedName>
    <definedName name="аа" localSheetId="3">#REF!</definedName>
    <definedName name="аа">#REF!</definedName>
    <definedName name="Август" localSheetId="5" hidden="1">#REF!</definedName>
    <definedName name="Август" localSheetId="4" hidden="1">#REF!</definedName>
    <definedName name="Август" localSheetId="3" hidden="1">#REF!</definedName>
    <definedName name="Август" hidden="1">#REF!</definedName>
    <definedName name="АУП_01" localSheetId="5">#REF!</definedName>
    <definedName name="АУП_01" localSheetId="4">#REF!</definedName>
    <definedName name="АУП_01" localSheetId="3">#REF!</definedName>
    <definedName name="АУП_01">#REF!</definedName>
    <definedName name="БДР_12" localSheetId="5" hidden="1">#REF!</definedName>
    <definedName name="БДР_12" localSheetId="4" hidden="1">#REF!</definedName>
    <definedName name="БДР_12" localSheetId="3" hidden="1">#REF!</definedName>
    <definedName name="БДР_12" hidden="1">#REF!</definedName>
    <definedName name="БДР_2011" localSheetId="5">#REF!</definedName>
    <definedName name="БДР_2011" localSheetId="4">#REF!</definedName>
    <definedName name="БДР_2011" localSheetId="3">#REF!</definedName>
    <definedName name="БДР_2011">#REF!</definedName>
    <definedName name="варш" localSheetId="5">#REF!</definedName>
    <definedName name="варш">#REF!</definedName>
    <definedName name="газ" localSheetId="5">#REF!</definedName>
    <definedName name="газ" localSheetId="4">#REF!</definedName>
    <definedName name="газ" localSheetId="3">#REF!</definedName>
    <definedName name="газ">#REF!</definedName>
    <definedName name="Евро" localSheetId="5">#NAME?</definedName>
    <definedName name="Евро" localSheetId="4">#NAME?</definedName>
    <definedName name="Евро" localSheetId="3">#NAME?</definedName>
    <definedName name="Евро">#NAME?</definedName>
    <definedName name="еееееее" localSheetId="5" hidden="1">#REF!</definedName>
    <definedName name="еееееее" localSheetId="4" hidden="1">#REF!</definedName>
    <definedName name="еееееее" localSheetId="3" hidden="1">#REF!</definedName>
    <definedName name="еееееее" hidden="1">#REF!</definedName>
    <definedName name="ж58545" localSheetId="5">#REF!</definedName>
    <definedName name="ж58545" localSheetId="3">#REF!</definedName>
    <definedName name="ж58545">#REF!</definedName>
    <definedName name="Иностранцы" localSheetId="5" hidden="1">#REF!</definedName>
    <definedName name="Иностранцы" localSheetId="4" hidden="1">#REF!</definedName>
    <definedName name="Иностранцы" localSheetId="3" hidden="1">#REF!</definedName>
    <definedName name="Иностранцы" hidden="1">#REF!</definedName>
    <definedName name="ккк" localSheetId="5">#REF!</definedName>
    <definedName name="ккк" localSheetId="4">#REF!</definedName>
    <definedName name="ккк" localSheetId="3">#REF!</definedName>
    <definedName name="ккк">#REF!</definedName>
    <definedName name="лазурное" localSheetId="5">#REF!</definedName>
    <definedName name="лазурное" localSheetId="4">#REF!</definedName>
    <definedName name="лазурное" localSheetId="3">#REF!</definedName>
    <definedName name="лазурное">#REF!</definedName>
    <definedName name="МАЙ" localSheetId="5">#REF!</definedName>
    <definedName name="МАЙ" localSheetId="3">#REF!</definedName>
    <definedName name="МАЙ">#REF!</definedName>
    <definedName name="мир" localSheetId="5">#REF!</definedName>
    <definedName name="мир" localSheetId="4">#REF!</definedName>
    <definedName name="мир" localSheetId="3">#REF!</definedName>
    <definedName name="мир">#REF!</definedName>
    <definedName name="монблан" localSheetId="5" hidden="1">#REF!</definedName>
    <definedName name="монблан" localSheetId="4" hidden="1">#REF!</definedName>
    <definedName name="монблан" localSheetId="3" hidden="1">#REF!</definedName>
    <definedName name="монблан" hidden="1">#REF!</definedName>
    <definedName name="НДС" localSheetId="5">#REF!</definedName>
    <definedName name="НДС" localSheetId="4">#REF!</definedName>
    <definedName name="НДС" localSheetId="3">#REF!</definedName>
    <definedName name="НДС">#REF!</definedName>
    <definedName name="новый" localSheetId="5" hidden="1">#REF!</definedName>
    <definedName name="новый" localSheetId="4" hidden="1">#REF!</definedName>
    <definedName name="новый" localSheetId="3" hidden="1">#REF!</definedName>
    <definedName name="новый" hidden="1">#REF!</definedName>
    <definedName name="_xlnm.Print_Area" localSheetId="5">#REF!</definedName>
    <definedName name="_xlnm.Print_Area" localSheetId="4">'Разъяснение тарифа Управление'!$A$1:$K$10</definedName>
    <definedName name="_xlnm.Print_Area" localSheetId="3">#REF!</definedName>
    <definedName name="_xlnm.Print_Area" localSheetId="1">'Тариф для ОСС_нежилье'!$A$1:$F$25</definedName>
    <definedName name="объектымай" localSheetId="5" hidden="1">#REF!</definedName>
    <definedName name="объектымай" localSheetId="4" hidden="1">#REF!</definedName>
    <definedName name="объектымай" localSheetId="3" hidden="1">#REF!</definedName>
    <definedName name="объектымай" hidden="1">#REF!</definedName>
    <definedName name="пмарплго" localSheetId="5" hidden="1">#REF!</definedName>
    <definedName name="пмарплго" localSheetId="4" hidden="1">#REF!</definedName>
    <definedName name="пмарплго" localSheetId="3" hidden="1">#REF!</definedName>
    <definedName name="пмарплго" hidden="1">#REF!</definedName>
    <definedName name="ппп" localSheetId="5">#REF!</definedName>
    <definedName name="ппп" localSheetId="4">#REF!</definedName>
    <definedName name="ппп" localSheetId="3">#REF!</definedName>
    <definedName name="ппп">#REF!</definedName>
    <definedName name="пр" localSheetId="5" hidden="1">#REF!</definedName>
    <definedName name="пр" localSheetId="4" hidden="1">#REF!</definedName>
    <definedName name="пр" localSheetId="3" hidden="1">#REF!</definedName>
    <definedName name="пр" hidden="1">#REF!</definedName>
    <definedName name="ррррр" localSheetId="5" hidden="1">#REF!</definedName>
    <definedName name="ррррр" localSheetId="4" hidden="1">#REF!</definedName>
    <definedName name="ррррр" localSheetId="3" hidden="1">#REF!</definedName>
    <definedName name="ррррр" hidden="1">#REF!</definedName>
    <definedName name="срочные" localSheetId="5">#NAME?</definedName>
    <definedName name="срочные" localSheetId="4">#NAME?</definedName>
    <definedName name="срочные" localSheetId="3">#NAME?</definedName>
    <definedName name="срочные">#NAME?</definedName>
    <definedName name="тося" localSheetId="5">#REF!</definedName>
    <definedName name="тося" localSheetId="4">#REF!</definedName>
    <definedName name="тося" localSheetId="3">#REF!</definedName>
    <definedName name="тося">#REF!</definedName>
    <definedName name="ф" localSheetId="5">#REF!</definedName>
    <definedName name="ф" localSheetId="4">#REF!</definedName>
    <definedName name="ф" localSheetId="3">#REF!</definedName>
    <definedName name="ф">#REF!</definedName>
    <definedName name="ФОТобъектымай" localSheetId="5" hidden="1">#REF!</definedName>
    <definedName name="ФОТобъектымай" localSheetId="4" hidden="1">#REF!</definedName>
    <definedName name="ФОТобъектымай" localSheetId="3" hidden="1">#REF!</definedName>
    <definedName name="ФОТобъектымай" hidden="1">#REF!</definedName>
    <definedName name="х_265" localSheetId="5" hidden="1">#REF!</definedName>
    <definedName name="х_265" localSheetId="4" hidden="1">#REF!</definedName>
    <definedName name="х_265" localSheetId="3" hidden="1">#REF!</definedName>
    <definedName name="х_265" hidden="1">#REF!</definedName>
    <definedName name="юз" localSheetId="5" hidden="1">#REF!</definedName>
    <definedName name="юз" localSheetId="4" hidden="1">#REF!</definedName>
    <definedName name="юз" localSheetId="3" hidden="1">#REF!</definedName>
    <definedName name="юз" hidden="1">#REF!</definedName>
    <definedName name="ЮЗ13" localSheetId="5" hidden="1">#REF!</definedName>
    <definedName name="ЮЗ13" localSheetId="4" hidden="1">#REF!</definedName>
    <definedName name="ЮЗ13" localSheetId="3" hidden="1">#REF!</definedName>
    <definedName name="ЮЗ13" hidden="1">#REF!</definedName>
    <definedName name="ююююююююююююю" localSheetId="5">#REF!</definedName>
    <definedName name="ююююююююююююю" localSheetId="4">#REF!</definedName>
    <definedName name="ююююююююююююю" localSheetId="3">#REF!</definedName>
    <definedName name="ююююююююююююю">#REF!</definedName>
  </definedNames>
  <calcPr calcId="162913"/>
</workbook>
</file>

<file path=xl/calcChain.xml><?xml version="1.0" encoding="utf-8"?>
<calcChain xmlns="http://schemas.openxmlformats.org/spreadsheetml/2006/main">
  <c r="E30" i="8" l="1"/>
  <c r="E25" i="8"/>
  <c r="E24" i="8"/>
  <c r="E23" i="8"/>
  <c r="E16" i="8"/>
  <c r="E17" i="8" s="1"/>
  <c r="E28" i="8" s="1"/>
  <c r="E33" i="8" s="1"/>
  <c r="E15" i="8"/>
  <c r="B10" i="8"/>
  <c r="B7" i="8"/>
  <c r="K9" i="7"/>
  <c r="H9" i="7"/>
  <c r="F9" i="7"/>
  <c r="D9" i="7"/>
  <c r="I9" i="7" s="1"/>
  <c r="C7" i="7"/>
  <c r="C2" i="7"/>
  <c r="C43" i="6"/>
  <c r="C44" i="6" s="1"/>
  <c r="M18" i="6" s="1"/>
  <c r="C39" i="6"/>
  <c r="C38" i="6"/>
  <c r="C37" i="6"/>
  <c r="C36" i="6"/>
  <c r="C35" i="6"/>
  <c r="C34" i="6"/>
  <c r="C33" i="6"/>
  <c r="C32" i="6"/>
  <c r="C40" i="6" s="1"/>
  <c r="M13" i="6" s="1"/>
  <c r="C31" i="6"/>
  <c r="L29" i="6"/>
  <c r="L28" i="6"/>
  <c r="L27" i="6"/>
  <c r="G25" i="6"/>
  <c r="E25" i="6"/>
  <c r="D25" i="6"/>
  <c r="C25" i="6"/>
  <c r="F25" i="6" s="1"/>
  <c r="L23" i="6"/>
  <c r="B23" i="6"/>
  <c r="F23" i="6" s="1"/>
  <c r="L22" i="6"/>
  <c r="L18" i="6"/>
  <c r="K18" i="6"/>
  <c r="J18" i="6"/>
  <c r="F18" i="6"/>
  <c r="E18" i="6"/>
  <c r="G18" i="6" s="1"/>
  <c r="H18" i="6" s="1"/>
  <c r="L16" i="6"/>
  <c r="K16" i="6"/>
  <c r="G16" i="6"/>
  <c r="H16" i="6" s="1"/>
  <c r="I16" i="6" s="1"/>
  <c r="F16" i="6"/>
  <c r="E16" i="6"/>
  <c r="L15" i="6"/>
  <c r="K15" i="6"/>
  <c r="E15" i="6"/>
  <c r="K14" i="6"/>
  <c r="E14" i="6"/>
  <c r="H14" i="6" s="1"/>
  <c r="I14" i="6" s="1"/>
  <c r="L13" i="6"/>
  <c r="K13" i="6"/>
  <c r="J13" i="6"/>
  <c r="H13" i="6"/>
  <c r="E13" i="6"/>
  <c r="B9" i="6"/>
  <c r="B6" i="6"/>
  <c r="G24" i="3"/>
  <c r="F24" i="3"/>
  <c r="E23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E11" i="3"/>
  <c r="G11" i="3" s="1"/>
  <c r="D9" i="3"/>
  <c r="G21" i="2"/>
  <c r="F21" i="2"/>
  <c r="G20" i="2"/>
  <c r="F20" i="2"/>
  <c r="G18" i="2"/>
  <c r="F18" i="2"/>
  <c r="G17" i="2"/>
  <c r="F17" i="2"/>
  <c r="G16" i="2"/>
  <c r="F16" i="2"/>
  <c r="G15" i="2"/>
  <c r="F15" i="2"/>
  <c r="G14" i="2"/>
  <c r="F14" i="2"/>
  <c r="G13" i="2"/>
  <c r="F13" i="2"/>
  <c r="G11" i="2"/>
  <c r="F11" i="2"/>
  <c r="D9" i="2"/>
  <c r="G27" i="1"/>
  <c r="F27" i="1"/>
  <c r="G24" i="1"/>
  <c r="F24" i="1"/>
  <c r="G23" i="1"/>
  <c r="F23" i="1"/>
  <c r="G21" i="1"/>
  <c r="F21" i="1"/>
  <c r="E20" i="1"/>
  <c r="G19" i="1"/>
  <c r="F19" i="1"/>
  <c r="G18" i="1"/>
  <c r="F18" i="1"/>
  <c r="G17" i="1"/>
  <c r="F17" i="1"/>
  <c r="G16" i="1"/>
  <c r="F16" i="1"/>
  <c r="G15" i="1"/>
  <c r="F15" i="1"/>
  <c r="G14" i="1"/>
  <c r="F14" i="1"/>
  <c r="G11" i="1"/>
  <c r="F11" i="1"/>
  <c r="D9" i="1"/>
  <c r="I18" i="6" l="1"/>
  <c r="N18" i="6" s="1"/>
  <c r="L24" i="6"/>
  <c r="G15" i="6"/>
  <c r="H15" i="6" s="1"/>
  <c r="F11" i="3"/>
  <c r="F23" i="3"/>
  <c r="I13" i="6"/>
  <c r="G23" i="6"/>
  <c r="H25" i="6"/>
  <c r="M30" i="6" s="1"/>
  <c r="L30" i="6"/>
  <c r="F20" i="1"/>
  <c r="G20" i="1"/>
  <c r="G23" i="3"/>
  <c r="H23" i="6"/>
  <c r="O18" i="6" l="1"/>
  <c r="P18" i="6"/>
  <c r="Q18" i="6" s="1"/>
  <c r="M28" i="6"/>
  <c r="N28" i="6" s="1"/>
  <c r="M27" i="6"/>
  <c r="N27" i="6" s="1"/>
  <c r="M29" i="6"/>
  <c r="N29" i="6" s="1"/>
  <c r="I15" i="6"/>
  <c r="N13" i="6"/>
  <c r="M24" i="6"/>
  <c r="T18" i="6" l="1"/>
  <c r="S18" i="6"/>
  <c r="E19" i="2"/>
  <c r="E22" i="3"/>
  <c r="E22" i="1"/>
  <c r="O13" i="6"/>
  <c r="P13" i="6"/>
  <c r="Q28" i="6"/>
  <c r="P28" i="6"/>
  <c r="E12" i="2"/>
  <c r="M22" i="6"/>
  <c r="N22" i="6" s="1"/>
  <c r="M23" i="6"/>
  <c r="N23" i="6" s="1"/>
  <c r="P29" i="6"/>
  <c r="Q29" i="6"/>
  <c r="E12" i="3"/>
  <c r="Q27" i="6"/>
  <c r="P27" i="6"/>
  <c r="E13" i="1"/>
  <c r="F22" i="3" l="1"/>
  <c r="G22" i="3"/>
  <c r="Q23" i="6"/>
  <c r="E13" i="3"/>
  <c r="P23" i="6"/>
  <c r="G12" i="2"/>
  <c r="F12" i="2"/>
  <c r="Q13" i="6"/>
  <c r="G19" i="2"/>
  <c r="F19" i="2"/>
  <c r="G12" i="3"/>
  <c r="F12" i="3"/>
  <c r="P22" i="6"/>
  <c r="E12" i="1"/>
  <c r="Q22" i="6"/>
  <c r="F13" i="1"/>
  <c r="G13" i="1"/>
  <c r="F22" i="1"/>
  <c r="G22" i="1"/>
  <c r="F12" i="1" l="1"/>
  <c r="G12" i="1"/>
  <c r="G13" i="3"/>
  <c r="F13" i="3"/>
  <c r="T13" i="6"/>
  <c r="S13" i="6"/>
  <c r="E10" i="2"/>
  <c r="E10" i="3"/>
  <c r="E10" i="1"/>
  <c r="F10" i="1" l="1"/>
  <c r="E9" i="1"/>
  <c r="G10" i="1"/>
  <c r="F10" i="3"/>
  <c r="E9" i="3"/>
  <c r="G10" i="3"/>
  <c r="G10" i="2"/>
  <c r="F10" i="2"/>
  <c r="E9" i="2"/>
  <c r="G9" i="3" l="1"/>
  <c r="F9" i="3"/>
  <c r="G9" i="1"/>
  <c r="F9" i="1"/>
  <c r="G9" i="2"/>
  <c r="F9" i="2"/>
</calcChain>
</file>

<file path=xl/sharedStrings.xml><?xml version="1.0" encoding="utf-8"?>
<sst xmlns="http://schemas.openxmlformats.org/spreadsheetml/2006/main" count="302" uniqueCount="182">
  <si>
    <t xml:space="preserve">                         Общество с ограниченной ответственностью</t>
  </si>
  <si>
    <t xml:space="preserve">               УК "Космосервис Вторая"</t>
  </si>
  <si>
    <t xml:space="preserve">                       ПРЕЙСКУРАНТ</t>
  </si>
  <si>
    <t xml:space="preserve">                  ТАРИФОВ И ЦЕН НА УСЛУГИ И РАБОТЫ</t>
  </si>
  <si>
    <t xml:space="preserve">                                для владельцев жилых помещений дома №171, корпус 5,по проспекту Ветеранов </t>
  </si>
  <si>
    <t xml:space="preserve"> </t>
  </si>
  <si>
    <t>Наименование</t>
  </si>
  <si>
    <t>Ед. измерения (в месяц)</t>
  </si>
  <si>
    <t>Тариф действующий</t>
  </si>
  <si>
    <t>Тариф новый</t>
  </si>
  <si>
    <t>Отклонение, руб./кв.м.</t>
  </si>
  <si>
    <t>Отклонение, %</t>
  </si>
  <si>
    <t>I</t>
  </si>
  <si>
    <t>Содержание и ремонт жилого помещения</t>
  </si>
  <si>
    <r>
      <t>·</t>
    </r>
    <r>
      <rPr>
        <sz val="12"/>
        <color indexed="64"/>
        <rFont val="Times New Roman"/>
      </rPr>
      <t xml:space="preserve">   </t>
    </r>
    <r>
      <rPr>
        <i/>
        <sz val="12"/>
        <color indexed="64"/>
        <rFont val="Arial"/>
      </rPr>
      <t>Содержание общего имущества в многоквартирном доме</t>
    </r>
  </si>
  <si>
    <t>руб. /кв.м</t>
  </si>
  <si>
    <r>
      <t>·</t>
    </r>
    <r>
      <rPr>
        <sz val="12"/>
        <color indexed="64"/>
        <rFont val="Times New Roman"/>
      </rPr>
      <t xml:space="preserve">   </t>
    </r>
    <r>
      <rPr>
        <i/>
        <sz val="12"/>
        <color indexed="64"/>
        <rFont val="Arial"/>
      </rPr>
      <t>Текущий ремонт общего имущества в многоквартирном доме</t>
    </r>
  </si>
  <si>
    <r>
      <t>·</t>
    </r>
    <r>
      <rPr>
        <sz val="12"/>
        <color indexed="64"/>
        <rFont val="Times New Roman"/>
      </rPr>
      <t xml:space="preserve">   </t>
    </r>
    <r>
      <rPr>
        <i/>
        <sz val="12"/>
        <color indexed="64"/>
        <rFont val="Arial"/>
      </rPr>
      <t>Уборка мест общего пользования</t>
    </r>
  </si>
  <si>
    <r>
      <t>·</t>
    </r>
    <r>
      <rPr>
        <sz val="12"/>
        <color indexed="64"/>
        <rFont val="Times New Roman"/>
      </rPr>
      <t xml:space="preserve">   </t>
    </r>
    <r>
      <rPr>
        <i/>
        <sz val="12"/>
        <color indexed="64"/>
        <rFont val="Arial"/>
      </rPr>
      <t>Санитарное содержание придомовой территории</t>
    </r>
  </si>
  <si>
    <r>
      <t>·</t>
    </r>
    <r>
      <rPr>
        <sz val="12"/>
        <color indexed="64"/>
        <rFont val="Times New Roman"/>
      </rPr>
      <t xml:space="preserve">   </t>
    </r>
    <r>
      <rPr>
        <i/>
        <sz val="12"/>
        <color indexed="64"/>
        <rFont val="Arial"/>
      </rPr>
      <t>Обслуживание переговорно-замочного устройства (ПЗУ)</t>
    </r>
  </si>
  <si>
    <r>
      <t>·</t>
    </r>
    <r>
      <rPr>
        <sz val="12"/>
        <color indexed="64"/>
        <rFont val="Times New Roman"/>
      </rPr>
      <t xml:space="preserve">   </t>
    </r>
    <r>
      <rPr>
        <i/>
        <sz val="12"/>
        <color indexed="64"/>
        <rFont val="Arial"/>
      </rPr>
      <t>Обслуживание систем автоматической противопожарной защиты (АППЗ)</t>
    </r>
  </si>
  <si>
    <r>
      <t>·</t>
    </r>
    <r>
      <rPr>
        <sz val="12"/>
        <color indexed="64"/>
        <rFont val="Times New Roman"/>
      </rPr>
      <t xml:space="preserve">   </t>
    </r>
    <r>
      <rPr>
        <i/>
        <sz val="12"/>
        <color indexed="64"/>
        <rFont val="Arial"/>
      </rPr>
      <t>Обслуживание системы контроля управления доступом и видеонаблюдения</t>
    </r>
  </si>
  <si>
    <r>
      <t>·</t>
    </r>
    <r>
      <rPr>
        <sz val="12"/>
        <color indexed="64"/>
        <rFont val="Times New Roman"/>
      </rPr>
      <t xml:space="preserve">   </t>
    </r>
    <r>
      <rPr>
        <i/>
        <sz val="12"/>
        <color indexed="64"/>
        <rFont val="Arial"/>
      </rPr>
      <t xml:space="preserve">Эксплуатация коллективных приборов учета электрической энергии </t>
    </r>
  </si>
  <si>
    <r>
      <t>·</t>
    </r>
    <r>
      <rPr>
        <sz val="12"/>
        <color indexed="64"/>
        <rFont val="Times New Roman"/>
      </rPr>
      <t xml:space="preserve">   </t>
    </r>
    <r>
      <rPr>
        <i/>
        <sz val="12"/>
        <color indexed="64"/>
        <rFont val="Arial"/>
      </rPr>
      <t>Эксплуатация коллективных приборов учета тепловой энергии и горячей воды</t>
    </r>
  </si>
  <si>
    <r>
      <t>·</t>
    </r>
    <r>
      <rPr>
        <sz val="12"/>
        <color indexed="64"/>
        <rFont val="Times New Roman"/>
      </rPr>
      <t xml:space="preserve">   </t>
    </r>
    <r>
      <rPr>
        <i/>
        <sz val="12"/>
        <color indexed="64"/>
        <rFont val="Arial"/>
      </rPr>
      <t>Эксплуатация коллективных приборов учета холодной воды</t>
    </r>
  </si>
  <si>
    <r>
      <t>·</t>
    </r>
    <r>
      <rPr>
        <sz val="12"/>
        <color indexed="64"/>
        <rFont val="Times New Roman"/>
      </rPr>
      <t xml:space="preserve">   </t>
    </r>
    <r>
      <rPr>
        <i/>
        <sz val="12"/>
        <color indexed="64"/>
        <rFont val="Arial"/>
      </rPr>
      <t>Обслуживание, освидетельствование, страхование  лифтов</t>
    </r>
  </si>
  <si>
    <r>
      <t>·</t>
    </r>
    <r>
      <rPr>
        <sz val="12"/>
        <color indexed="64"/>
        <rFont val="Times New Roman"/>
      </rPr>
      <t>  </t>
    </r>
    <r>
      <rPr>
        <i/>
        <sz val="12"/>
        <color indexed="64"/>
        <rFont val="Arial"/>
      </rPr>
      <t>Управление многоквартирным домом</t>
    </r>
  </si>
  <si>
    <r>
      <t>·</t>
    </r>
    <r>
      <rPr>
        <sz val="12"/>
        <color indexed="64"/>
        <rFont val="Times New Roman"/>
      </rPr>
      <t xml:space="preserve">   </t>
    </r>
    <r>
      <rPr>
        <i/>
        <sz val="12"/>
        <color indexed="64"/>
        <rFont val="Arial"/>
      </rPr>
      <t>Аварийно-диспетчерская служба</t>
    </r>
  </si>
  <si>
    <r>
      <t xml:space="preserve">· </t>
    </r>
    <r>
      <rPr>
        <i/>
        <sz val="12"/>
        <color indexed="64"/>
        <rFont val="Aparajita"/>
      </rPr>
      <t>Служба администраторов территории</t>
    </r>
  </si>
  <si>
    <r>
      <t xml:space="preserve">· </t>
    </r>
    <r>
      <rPr>
        <i/>
        <sz val="12"/>
        <color indexed="64"/>
        <rFont val="Aparajita"/>
      </rPr>
      <t>Вознаграждение за организацию предоставления и оплату коммунальных услуг</t>
    </r>
  </si>
  <si>
    <t>III</t>
  </si>
  <si>
    <t>Прочие услуги</t>
  </si>
  <si>
    <r>
      <t>·</t>
    </r>
    <r>
      <rPr>
        <sz val="11"/>
        <color indexed="64"/>
        <rFont val="Times New Roman"/>
      </rPr>
      <t xml:space="preserve">   </t>
    </r>
    <r>
      <rPr>
        <i/>
        <sz val="11"/>
        <color indexed="64"/>
        <rFont val="Arial"/>
      </rPr>
      <t>Обслуживание системы коллективного приема телевидения</t>
    </r>
  </si>
  <si>
    <t>руб. /отвод</t>
  </si>
  <si>
    <r>
      <t>·</t>
    </r>
    <r>
      <rPr>
        <sz val="11"/>
        <color indexed="64"/>
        <rFont val="Times New Roman"/>
      </rPr>
      <t xml:space="preserve">   </t>
    </r>
    <r>
      <rPr>
        <i/>
        <sz val="11"/>
        <color indexed="64"/>
        <rFont val="Arial"/>
      </rPr>
      <t>Прочие (могут быть включены иные виды услуг)</t>
    </r>
  </si>
  <si>
    <t xml:space="preserve">                                для владельцев нежилых помещений дома №171, корпус 5,по проспекту Ветеранов </t>
  </si>
  <si>
    <t>Содержание и ремонт нежилого помещения</t>
  </si>
  <si>
    <r>
      <t>·</t>
    </r>
    <r>
      <rPr>
        <sz val="11"/>
        <color indexed="64"/>
        <rFont val="Times New Roman"/>
      </rPr>
      <t> </t>
    </r>
    <r>
      <rPr>
        <i/>
        <sz val="11"/>
        <color indexed="64"/>
        <rFont val="Arial"/>
      </rPr>
      <t xml:space="preserve">  Прочие (могут быть включены иные виды услуг)</t>
    </r>
  </si>
  <si>
    <t xml:space="preserve">                                для владельцев автостоянки дома №171, корпус 5, по проспекту Ветеранов </t>
  </si>
  <si>
    <t>Содержание и ремонт автостоянки</t>
  </si>
  <si>
    <t>руб. /м.м.</t>
  </si>
  <si>
    <r>
      <t>·</t>
    </r>
    <r>
      <rPr>
        <sz val="12"/>
        <color indexed="64"/>
        <rFont val="Times New Roman"/>
      </rPr>
      <t xml:space="preserve">   </t>
    </r>
    <r>
      <rPr>
        <i/>
        <sz val="12"/>
        <color indexed="64"/>
        <rFont val="Arial"/>
      </rPr>
      <t>Уборка территории автостоянки</t>
    </r>
  </si>
  <si>
    <r>
      <t>·</t>
    </r>
    <r>
      <rPr>
        <sz val="12"/>
        <color indexed="64"/>
        <rFont val="Times New Roman"/>
      </rPr>
      <t xml:space="preserve">   </t>
    </r>
    <r>
      <rPr>
        <i/>
        <sz val="12"/>
        <color indexed="64"/>
        <rFont val="Arial"/>
      </rPr>
      <t>Обслуживание системы приточно-вытяжной вентиляции</t>
    </r>
  </si>
  <si>
    <r>
      <t>·</t>
    </r>
    <r>
      <rPr>
        <sz val="12"/>
        <color indexed="64"/>
        <rFont val="Times New Roman"/>
      </rPr>
      <t xml:space="preserve">   </t>
    </r>
    <r>
      <rPr>
        <i/>
        <sz val="12"/>
        <color indexed="64"/>
        <rFont val="Arial"/>
      </rPr>
      <t>Обслуживание систем водяного пожаротушения</t>
    </r>
  </si>
  <si>
    <r>
      <t>·</t>
    </r>
    <r>
      <rPr>
        <sz val="12"/>
        <color indexed="64"/>
        <rFont val="Times New Roman"/>
      </rPr>
      <t xml:space="preserve">   </t>
    </r>
    <r>
      <rPr>
        <i/>
        <sz val="12"/>
        <color indexed="64"/>
        <rFont val="Arial"/>
      </rPr>
      <t>Обслуживание подъемно-секционных ворот</t>
    </r>
  </si>
  <si>
    <r>
      <t>·</t>
    </r>
    <r>
      <rPr>
        <sz val="12"/>
        <color indexed="64"/>
        <rFont val="Times New Roman"/>
      </rPr>
      <t xml:space="preserve">   </t>
    </r>
    <r>
      <rPr>
        <i/>
        <sz val="12"/>
        <color indexed="64"/>
        <rFont val="Arial"/>
      </rPr>
      <t>Эксплуатация коллективных приборов учета электрической энергии</t>
    </r>
  </si>
  <si>
    <r>
      <t>·</t>
    </r>
    <r>
      <rPr>
        <sz val="12"/>
        <color indexed="64"/>
        <rFont val="Times New Roman"/>
      </rPr>
      <t xml:space="preserve">   </t>
    </r>
    <r>
      <rPr>
        <i/>
        <sz val="12"/>
        <color indexed="64"/>
        <rFont val="Arial"/>
      </rPr>
      <t>Служба администраторов паркинга</t>
    </r>
  </si>
  <si>
    <t>Отклонение, руб./м2</t>
  </si>
  <si>
    <t>жилье</t>
  </si>
  <si>
    <t>Санитарное содержание придомовой территории</t>
  </si>
  <si>
    <t>нежилье</t>
  </si>
  <si>
    <t>паркинг</t>
  </si>
  <si>
    <t>Аварийно-диспетчерская служба</t>
  </si>
  <si>
    <t>Площадь:</t>
  </si>
  <si>
    <t>количество м/мест</t>
  </si>
  <si>
    <t>средняя площадь машиноместа</t>
  </si>
  <si>
    <t>Статья расходов</t>
  </si>
  <si>
    <t xml:space="preserve">Должность  </t>
  </si>
  <si>
    <t>Кол-во</t>
  </si>
  <si>
    <t>ФОТ 1 человека, руб.</t>
  </si>
  <si>
    <t>ФОТ, руб.</t>
  </si>
  <si>
    <t>Доплата за праздничные дни, руб.</t>
  </si>
  <si>
    <t xml:space="preserve">Резерв отпусков, руб.
</t>
  </si>
  <si>
    <t>ФОТ_итого, руб.</t>
  </si>
  <si>
    <t>Страховые взносы, руб.</t>
  </si>
  <si>
    <t>Канцтовары, материалы, руб.</t>
  </si>
  <si>
    <t>Спецодежда, руб.</t>
  </si>
  <si>
    <t>Обучение, руб.</t>
  </si>
  <si>
    <t>Услуги сторонних орг-ций, руб.</t>
  </si>
  <si>
    <t xml:space="preserve">ИТОГО 
РАСХОДЫ, руб. </t>
  </si>
  <si>
    <t>Налог при УСН, руб.</t>
  </si>
  <si>
    <t>Рентабельность 10%, руб.</t>
  </si>
  <si>
    <t>Тариф_проект, руб./м2</t>
  </si>
  <si>
    <t>Тариф действующий, руб./м2</t>
  </si>
  <si>
    <t>Содержание общего имущества</t>
  </si>
  <si>
    <t>Управляющий</t>
  </si>
  <si>
    <t>Помощник управляющего</t>
  </si>
  <si>
    <t>Инженер по эксплуатации</t>
  </si>
  <si>
    <t>Техник по эксплуатации</t>
  </si>
  <si>
    <t>Диспетчер</t>
  </si>
  <si>
    <t>Сумма по договору с клининговой компанией, руб.</t>
  </si>
  <si>
    <t>Материалы для озеленения и весенней покраски газонных ограждений, руб.</t>
  </si>
  <si>
    <t>Сервисное обслуживание территории и уход за зелёными насаждениями, руб.</t>
  </si>
  <si>
    <t>Услуги мех.уборки и вывоза снега, руб.</t>
  </si>
  <si>
    <t>Уборка МОП, территории автостоянки</t>
  </si>
  <si>
    <t>Доходы по старым тарифам, руб.</t>
  </si>
  <si>
    <t>Расходы, руб.</t>
  </si>
  <si>
    <t>Тариф_проект, руб./м2, руб./м/м</t>
  </si>
  <si>
    <t>Тариф действующий, руб./м2, руб./м/м</t>
  </si>
  <si>
    <t>Отклонение, руб.</t>
  </si>
  <si>
    <t xml:space="preserve">жилье </t>
  </si>
  <si>
    <t>Уборка мест общего пользования, паркинга</t>
  </si>
  <si>
    <t>Сан.содержание придом.территории</t>
  </si>
  <si>
    <t>Услуги сторонних организаций</t>
  </si>
  <si>
    <t>Сумма, руб.</t>
  </si>
  <si>
    <t>Услуги по дератизации, дезинфекции объекта</t>
  </si>
  <si>
    <t>Услуги по чистке ковриков объекта</t>
  </si>
  <si>
    <t xml:space="preserve">Транспортные расходы </t>
  </si>
  <si>
    <t>Услуги по обслуживанию комплексов очистки воды (ХВС, ГВС)</t>
  </si>
  <si>
    <t xml:space="preserve">Услуги по испытанию средств защиты, поверке электрооборудования, утилизации люминисцентных ламп     </t>
  </si>
  <si>
    <t>Услуги по измерению сопротивления изоляции сетей электроснабжения</t>
  </si>
  <si>
    <t>Услуги по перезарядке огнетушителей, доукомплектации пожарных шкафов</t>
  </si>
  <si>
    <t>Страхование гражданской ответственности</t>
  </si>
  <si>
    <t>Праздничные украшения</t>
  </si>
  <si>
    <t>Итого расходы</t>
  </si>
  <si>
    <t>Расходы на услуги связи</t>
  </si>
  <si>
    <t>пр. Ветеранов, д. 171, корпус 5</t>
  </si>
  <si>
    <t xml:space="preserve">жилые </t>
  </si>
  <si>
    <t>нежилые</t>
  </si>
  <si>
    <t xml:space="preserve">паркинг </t>
  </si>
  <si>
    <t>кол-во м/мест</t>
  </si>
  <si>
    <t xml:space="preserve">Тариф            УК_жилые помещения (руб./м2)
</t>
  </si>
  <si>
    <t>Сумма</t>
  </si>
  <si>
    <t xml:space="preserve">Тариф УК_нежилые помещения (руб./м2)
</t>
  </si>
  <si>
    <t>Тариф
УК_паркинг (руб./м/место)</t>
  </si>
  <si>
    <t>Сумма доходов (руб. в мес.)</t>
  </si>
  <si>
    <t>Основание</t>
  </si>
  <si>
    <t>Сумма расходов (руб. в мес.)</t>
  </si>
  <si>
    <t>●   Управление многоквартирным домом:
-бухгалтерское  сопровождение:расчет квартплаты,расчет льгот, проведение сверок,перерасчетов, учет поступлений, ведение бухгалтерского и налогового учета.
-сопровождение юридического и договорного отделов: контроль за соблюдением договорных обязательств, работа по гарантийным обязательствам, работа по заключению договоров с подрядными организациями, получение допусков РосТехНадзора на тепловые и электроустановки дома,
-передача наружных сетей водоснабжения, канализации, тепло- и электроснабжения,
-административно-хозяйственная работа.</t>
  </si>
  <si>
    <t xml:space="preserve">      
Обслуживание прогр.начисл.кв.платы,комп.техники 18 500,00 руб.;                                                        Канцелярские товары, материалы 24 000,00 руб.;                                                                                                                    Поиск и оформление сотрудников, размещение вакансий 11 400,00 руб.;
Нотариальные ,почтовые расходы 25 000,00 руб.;                                                                                         Претензионная работа с задолженностью собственников жилья 55 000,00 руб.;                                                                                              Услуги банка 10 000,00 руб.;                                                                                                                                                                                                         
Услуги центра по работе с клиентами 41 722,00 руб.;
Услуги расчетного центра 315 042,00 руб.;                                                                                                       Услуги юридического отдела 84 542,00 руб.;                                                                                                                           Услуги службы управления персоналом 31 840,00 руб.;                                                                                                        Услуги службы технической эксплуатации 41 722,00 руб.</t>
  </si>
  <si>
    <t>Услуги центра по работе с клиентами</t>
  </si>
  <si>
    <t>Прием телефонных и электронных сообщений  клиентов , выдача консультаций</t>
  </si>
  <si>
    <t>Подготовка и направление ответов на устные, письменные обращения клиентов</t>
  </si>
  <si>
    <t xml:space="preserve">Подготовка  и проведение общих собраний собственников помещений </t>
  </si>
  <si>
    <t xml:space="preserve">Претензионная работа с должниками, досудебное взыскание задолженности </t>
  </si>
  <si>
    <t>Подготовка  и проведение опросов о состоянии качества оказания услуг</t>
  </si>
  <si>
    <t>Выездной контроль качества оказания услуг на объектах управления</t>
  </si>
  <si>
    <t>Проведение личного приема клиентов, урегулирование разногласий</t>
  </si>
  <si>
    <t>Поддержка деловых контактов с инициативными группами собственников, Советами МКД</t>
  </si>
  <si>
    <t xml:space="preserve">Размещение и поддержка актуальной  информации на сайте , в социальных сетях , инфостендах </t>
  </si>
  <si>
    <t xml:space="preserve">Анализ, разработка и внедрение новых процедур по повышению качества предоставления услуг </t>
  </si>
  <si>
    <t>Услуги расчетного центра</t>
  </si>
  <si>
    <t>Производство начислений квартирной платы, расчет льгот, выдача финансовых справок</t>
  </si>
  <si>
    <t>Ведение бухгалтерского и налогового учетов  юридического лица, производство расчетов</t>
  </si>
  <si>
    <t>Подготовка и сдача бухгалтерской и налоговой отчетности</t>
  </si>
  <si>
    <t>Сбор, анализ и предоставление отчетов акционерам и собственникам помещений</t>
  </si>
  <si>
    <t>Сопровождение разработки и исполнения оперативного и инвестиционного бюджетов, согласование внебюджетных расходов</t>
  </si>
  <si>
    <t>Анализ основных показателей о финансовом состоянии юридического лица за каждый квартал , выдача рекомендаций , контроль их исполнения</t>
  </si>
  <si>
    <t>Разработка и оперативное сопровождение мероприятий по поддержанию работоспособности ИТ систем, информационных платформ взаимодействия с клиентами, электронных платёжных сервисов</t>
  </si>
  <si>
    <t>Проведение личных приемов собственников по вопросам начисления квартирной платы</t>
  </si>
  <si>
    <t>Услуги юридического отдела</t>
  </si>
  <si>
    <t>Разработка договоров с контрагентами, контроль соблюдения договорных обязательств</t>
  </si>
  <si>
    <t>Представление интересов управляющей компании в судах</t>
  </si>
  <si>
    <t xml:space="preserve">Представление интересов управляющей компании в контролирующих органах исполнительной власти </t>
  </si>
  <si>
    <t>Представление интересов собственников помещений  по возмещению ущерба страховыми компаниями</t>
  </si>
  <si>
    <t>Предоставление  правовых консультаций собственникам и объединениям собственников помещений</t>
  </si>
  <si>
    <t>Судебное взыскание задолженности собственников помещений перед управляющей компанией</t>
  </si>
  <si>
    <t xml:space="preserve">Проведение переговоров и заключение договоров оказания услуг  между управляющей компанией и собственниками помещений </t>
  </si>
  <si>
    <t>Производство закупок услуг, расходных материалов, запасных частей и оборудования</t>
  </si>
  <si>
    <t>Услуги службы управления персоналом</t>
  </si>
  <si>
    <t>Поиск, прием и увольнение  персонала для объектов управления, кадровое делопроизводство</t>
  </si>
  <si>
    <t>Проведение мероприятий по охране труда и технике безопасности</t>
  </si>
  <si>
    <t>Организация обучения персонала  процедурам исполнения стандартов обслуживания</t>
  </si>
  <si>
    <t xml:space="preserve">Организация , мониторинг и контроль деятельности служб управления и обслуживания объектов </t>
  </si>
  <si>
    <t>Услуги службы технической эксплуатации</t>
  </si>
  <si>
    <t xml:space="preserve">Организация текущего обслуживания и текущего ремонта  инженерных систем многоквартирного дома, приемка качества выполнения работ </t>
  </si>
  <si>
    <t xml:space="preserve">Прием инженерных систем новых объектов, текущий мониторинг состояния конструкций, узлов и соединений </t>
  </si>
  <si>
    <t xml:space="preserve">Заключение прямых договоров на поставку  коммунальных услуг, передача наружных сетей, сопровождение исполнения договоров </t>
  </si>
  <si>
    <t>Выдача консультаций по устройству инженерных систем внутри помещений собственников, выдача технических условий, технический надзор за качеством  проведения работ</t>
  </si>
  <si>
    <t>Организация и контроль мероприятий по исполнению гарантийных обязательств застройщиков</t>
  </si>
  <si>
    <t>Организация и контроль исполнения противопожарных мероприятий, обучение персонала</t>
  </si>
  <si>
    <t>Руководство выездными инженерными группами по обслуживанию и ремонту тепловых, слаботочных систем, систем электроснабжения зданий, систем  дымоудаления, вентиляции и кондиционирования воздуха</t>
  </si>
  <si>
    <t>Распоряжение Комитета по тарифам СПб № 145-р от 29.11.2021 (с 07.01.2022 по 31.12.2022)</t>
  </si>
  <si>
    <t>Площадь, м2:</t>
  </si>
  <si>
    <t>кол-во лифтов</t>
  </si>
  <si>
    <t>этажность</t>
  </si>
  <si>
    <t>грузоподъемность</t>
  </si>
  <si>
    <t>скорость движения</t>
  </si>
  <si>
    <t>Лифт грузопассажирский</t>
  </si>
  <si>
    <t>автостоянка</t>
  </si>
  <si>
    <t>Лифт пассажирский</t>
  </si>
  <si>
    <t>Площадь первых этажей, м2</t>
  </si>
  <si>
    <t>Лифты грузопассажирские - грузоподъемность 1000 кг, этажность 12</t>
  </si>
  <si>
    <t>Базовая ставка, руб./лифт</t>
  </si>
  <si>
    <t>Коф-т</t>
  </si>
  <si>
    <t xml:space="preserve">Кол-во лифтов в доме </t>
  </si>
  <si>
    <t>Этажность</t>
  </si>
  <si>
    <t>Тех.обслуживание лифтов, включая ежегодное страхование, диагностику, руб.</t>
  </si>
  <si>
    <t>Лифты пассажирские - грузоподъемность 450 кг, этажность 12</t>
  </si>
  <si>
    <t>Итого стоимость обслуживания лифтов, страхование, диагностика, руб.</t>
  </si>
  <si>
    <t>Обслуживания платформ подъемных</t>
  </si>
  <si>
    <t>Тариф, руб./м2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</si>
</sst>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  <numFmt numFmtId="167" formatCode="_(* #,##0_);_(* \(#,##0\);_(* &quot;-&quot;_);_(@_)"/>
  </numFmts>
  <fonts count="77">
    <font>
      <sz val="11"/>
      <color theme="1"/>
      <name val="Calibri"/>
      <scheme val="minor"/>
    </font>
    <font>
      <sz val="11"/>
      <color indexed="64"/>
      <name val="Calibri"/>
    </font>
    <font>
      <sz val="11"/>
      <color indexed="65"/>
      <name val="Calibri"/>
    </font>
    <font>
      <sz val="10"/>
      <color indexed="64"/>
      <name val="Arial"/>
    </font>
    <font>
      <sz val="11"/>
      <color indexed="62"/>
      <name val="Calibri"/>
    </font>
    <font>
      <b/>
      <sz val="11"/>
      <color indexed="63"/>
      <name val="Calibri"/>
    </font>
    <font>
      <b/>
      <sz val="11"/>
      <color indexed="52"/>
      <name val="Calibri"/>
    </font>
    <font>
      <u/>
      <sz val="10"/>
      <color indexed="4"/>
      <name val="Arial Cyr"/>
    </font>
    <font>
      <sz val="10"/>
      <name val="Arial Cyr"/>
    </font>
    <font>
      <sz val="10"/>
      <name val="Arial"/>
    </font>
    <font>
      <b/>
      <sz val="15"/>
      <color indexed="56"/>
      <name val="Calibri"/>
    </font>
    <font>
      <b/>
      <sz val="13"/>
      <color indexed="56"/>
      <name val="Calibri"/>
    </font>
    <font>
      <b/>
      <sz val="11"/>
      <color indexed="56"/>
      <name val="Calibri"/>
    </font>
    <font>
      <b/>
      <sz val="11"/>
      <color indexed="64"/>
      <name val="Calibri"/>
    </font>
    <font>
      <b/>
      <sz val="11"/>
      <color indexed="65"/>
      <name val="Calibri"/>
    </font>
    <font>
      <b/>
      <sz val="18"/>
      <color indexed="56"/>
      <name val="Cambria"/>
    </font>
    <font>
      <sz val="11"/>
      <color indexed="60"/>
      <name val="Calibri"/>
    </font>
    <font>
      <sz val="10"/>
      <color theme="1"/>
      <name val="Arial Cyr"/>
    </font>
    <font>
      <sz val="10"/>
      <color indexed="64"/>
      <name val="Arial Cyr"/>
    </font>
    <font>
      <sz val="8"/>
      <name val="Arial"/>
    </font>
    <font>
      <sz val="10"/>
      <color indexed="64"/>
      <name val="Calibri"/>
    </font>
    <font>
      <sz val="11"/>
      <color indexed="20"/>
      <name val="Calibri"/>
    </font>
    <font>
      <i/>
      <sz val="11"/>
      <color indexed="23"/>
      <name val="Calibri"/>
    </font>
    <font>
      <sz val="11"/>
      <color indexed="52"/>
      <name val="Calibri"/>
    </font>
    <font>
      <sz val="10"/>
      <name val="Helv"/>
    </font>
    <font>
      <sz val="11"/>
      <color indexed="2"/>
      <name val="Calibri"/>
    </font>
    <font>
      <sz val="11"/>
      <color indexed="17"/>
      <name val="Calibri"/>
    </font>
    <font>
      <b/>
      <sz val="16"/>
      <color indexed="2"/>
      <name val="Calibri"/>
    </font>
    <font>
      <sz val="11"/>
      <name val="Calibri"/>
    </font>
    <font>
      <b/>
      <sz val="14"/>
      <name val="Times New Roman"/>
    </font>
    <font>
      <b/>
      <i/>
      <sz val="14"/>
      <color indexed="64"/>
      <name val="Arial"/>
    </font>
    <font>
      <b/>
      <i/>
      <sz val="16"/>
      <color indexed="64"/>
      <name val="Arial"/>
    </font>
    <font>
      <sz val="16"/>
      <color indexed="64"/>
      <name val="Calibri"/>
    </font>
    <font>
      <b/>
      <i/>
      <sz val="10"/>
      <color indexed="65"/>
      <name val="Arial"/>
    </font>
    <font>
      <b/>
      <i/>
      <sz val="10"/>
      <color indexed="64"/>
      <name val="Arial"/>
    </font>
    <font>
      <b/>
      <i/>
      <sz val="12"/>
      <color indexed="64"/>
      <name val="Arial"/>
    </font>
    <font>
      <b/>
      <i/>
      <sz val="12"/>
      <name val="Arial"/>
    </font>
    <font>
      <b/>
      <i/>
      <sz val="12"/>
      <color indexed="64"/>
      <name val="Times New Roman"/>
    </font>
    <font>
      <sz val="12"/>
      <color indexed="64"/>
      <name val="Symbol"/>
    </font>
    <font>
      <i/>
      <sz val="12"/>
      <color indexed="64"/>
      <name val="Arial"/>
    </font>
    <font>
      <b/>
      <i/>
      <sz val="9"/>
      <color indexed="64"/>
      <name val="Arial"/>
    </font>
    <font>
      <i/>
      <sz val="12"/>
      <name val="Arial"/>
    </font>
    <font>
      <sz val="12"/>
      <color theme="1"/>
      <name val="Symbol"/>
    </font>
    <font>
      <sz val="11"/>
      <color indexed="64"/>
      <name val="Symbol"/>
    </font>
    <font>
      <i/>
      <sz val="11"/>
      <color indexed="64"/>
      <name val="Arial"/>
    </font>
    <font>
      <sz val="11"/>
      <color theme="1"/>
      <name val="Times New Roman"/>
    </font>
    <font>
      <b/>
      <sz val="12"/>
      <color theme="1"/>
      <name val="Times New Roman"/>
    </font>
    <font>
      <sz val="10"/>
      <name val="Times New Roman"/>
    </font>
    <font>
      <b/>
      <sz val="10"/>
      <name val="Times New Roman"/>
    </font>
    <font>
      <b/>
      <sz val="11"/>
      <color theme="1"/>
      <name val="Times New Roman"/>
    </font>
    <font>
      <sz val="11"/>
      <name val="Times New Roman"/>
    </font>
    <font>
      <sz val="9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9"/>
      <name val="Calibri"/>
      <scheme val="minor"/>
    </font>
    <font>
      <b/>
      <sz val="9"/>
      <name val="Times New Roman"/>
    </font>
    <font>
      <sz val="9"/>
      <name val="Times New Roman"/>
    </font>
    <font>
      <b/>
      <sz val="9"/>
      <name val="Calibri"/>
      <scheme val="minor"/>
    </font>
    <font>
      <sz val="11"/>
      <name val="Calibri"/>
      <scheme val="minor"/>
    </font>
    <font>
      <sz val="9"/>
      <color theme="1"/>
      <name val="Calibri"/>
      <scheme val="minor"/>
    </font>
    <font>
      <sz val="11"/>
      <color theme="0"/>
      <name val="Times New Roman"/>
    </font>
    <font>
      <b/>
      <sz val="11"/>
      <name val="Times New Roman"/>
    </font>
    <font>
      <b/>
      <sz val="11"/>
      <color theme="0"/>
      <name val="Times New Roman"/>
    </font>
    <font>
      <b/>
      <sz val="9"/>
      <color theme="0"/>
      <name val="Times New Roman"/>
    </font>
    <font>
      <sz val="9"/>
      <color theme="0"/>
      <name val="Times New Roman"/>
    </font>
    <font>
      <b/>
      <sz val="12"/>
      <name val="Times New Roman"/>
    </font>
    <font>
      <sz val="12"/>
      <name val="Times New Roman"/>
    </font>
    <font>
      <sz val="12"/>
      <color theme="1"/>
      <name val="Times New Roman"/>
    </font>
    <font>
      <sz val="11"/>
      <color indexed="2"/>
      <name val="Times New Roman"/>
    </font>
    <font>
      <b/>
      <sz val="11"/>
      <color indexed="64"/>
      <name val="Times New Roman"/>
    </font>
    <font>
      <sz val="8"/>
      <color indexed="64"/>
      <name val="Times New Roman"/>
    </font>
    <font>
      <b/>
      <sz val="10"/>
      <color theme="1"/>
      <name val="Times New Roman"/>
    </font>
    <font>
      <sz val="10"/>
      <color indexed="64"/>
      <name val="Times New Roman"/>
    </font>
    <font>
      <sz val="11"/>
      <color theme="1"/>
      <name val="Calibri"/>
      <scheme val="minor"/>
    </font>
    <font>
      <sz val="12"/>
      <color indexed="64"/>
      <name val="Times New Roman"/>
    </font>
    <font>
      <i/>
      <sz val="12"/>
      <color indexed="64"/>
      <name val="Aparajita"/>
    </font>
    <font>
      <sz val="11"/>
      <color indexed="64"/>
      <name val="Times New Roman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indexed="5"/>
        <bgColor indexed="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theme="7" tint="0.79998168889431442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221">
    <xf numFmtId="0" fontId="0" fillId="0" borderId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2" fillId="15" borderId="0" applyNumberFormat="0" applyBorder="0" applyProtection="0"/>
    <xf numFmtId="0" fontId="3" fillId="0" borderId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6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7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2" fillId="19" borderId="0" applyNumberFormat="0" applyBorder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4" fillId="7" borderId="1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5" fillId="20" borderId="2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6" fillId="20" borderId="1" applyNumberFormat="0" applyProtection="0"/>
    <xf numFmtId="0" fontId="7" fillId="0" borderId="0" applyNumberFormat="0" applyFill="0" applyBorder="0" applyProtection="0">
      <alignment vertical="top"/>
      <protection locked="0"/>
    </xf>
    <xf numFmtId="164" fontId="8" fillId="0" borderId="0" applyFont="0" applyFill="0" applyBorder="0" applyProtection="0"/>
    <xf numFmtId="164" fontId="73" fillId="0" borderId="0" applyFont="0" applyFill="0" applyBorder="0" applyProtection="0"/>
    <xf numFmtId="164" fontId="73" fillId="0" borderId="0" applyFont="0" applyFill="0" applyBorder="0" applyProtection="0"/>
    <xf numFmtId="164" fontId="73" fillId="0" borderId="0" applyFont="0" applyFill="0" applyBorder="0" applyProtection="0"/>
    <xf numFmtId="164" fontId="73" fillId="0" borderId="0" applyFont="0" applyFill="0" applyBorder="0" applyProtection="0"/>
    <xf numFmtId="164" fontId="73" fillId="0" borderId="0" applyFont="0" applyFill="0" applyBorder="0" applyProtection="0"/>
    <xf numFmtId="164" fontId="73" fillId="0" borderId="0" applyFont="0" applyFill="0" applyBorder="0" applyProtection="0"/>
    <xf numFmtId="44" fontId="9" fillId="0" borderId="0" applyFill="0" applyBorder="0" applyProtection="0"/>
    <xf numFmtId="44" fontId="9" fillId="0" borderId="0" applyFill="0" applyBorder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0" fillId="0" borderId="3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1" fillId="0" borderId="4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5" applyNumberFormat="0" applyFill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3" fillId="0" borderId="6" applyNumberFormat="0" applyFill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4" fillId="21" borderId="7" applyNumberFormat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6" fillId="22" borderId="0" applyNumberFormat="0" applyBorder="0" applyProtection="0"/>
    <xf numFmtId="0" fontId="17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18" fillId="0" borderId="0"/>
    <xf numFmtId="0" fontId="8" fillId="0" borderId="0"/>
    <xf numFmtId="0" fontId="8" fillId="0" borderId="0"/>
    <xf numFmtId="0" fontId="19" fillId="0" borderId="0"/>
    <xf numFmtId="0" fontId="18" fillId="0" borderId="0"/>
    <xf numFmtId="0" fontId="9" fillId="0" borderId="0"/>
    <xf numFmtId="0" fontId="19" fillId="0" borderId="0"/>
    <xf numFmtId="0" fontId="8" fillId="0" borderId="0"/>
    <xf numFmtId="0" fontId="8" fillId="0" borderId="0"/>
    <xf numFmtId="0" fontId="18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9" fillId="0" borderId="0"/>
    <xf numFmtId="0" fontId="19" fillId="0" borderId="0">
      <alignment horizontal="left"/>
    </xf>
    <xf numFmtId="0" fontId="1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8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9" fillId="0" borderId="0"/>
    <xf numFmtId="0" fontId="9" fillId="0" borderId="0"/>
    <xf numFmtId="0" fontId="8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8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8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1" fillId="0" borderId="0"/>
    <xf numFmtId="0" fontId="19" fillId="0" borderId="0">
      <alignment horizontal="left"/>
    </xf>
    <xf numFmtId="0" fontId="19" fillId="0" borderId="0">
      <alignment horizontal="left"/>
    </xf>
    <xf numFmtId="0" fontId="19" fillId="0" borderId="0">
      <alignment horizontal="left"/>
    </xf>
    <xf numFmtId="0" fontId="19" fillId="0" borderId="0">
      <alignment horizontal="left"/>
    </xf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17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8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3" fillId="0" borderId="0"/>
    <xf numFmtId="0" fontId="1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8" fillId="0" borderId="0"/>
    <xf numFmtId="0" fontId="8" fillId="0" borderId="0"/>
    <xf numFmtId="0" fontId="1" fillId="0" borderId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0" fontId="9" fillId="23" borderId="8" applyNumberFormat="0" applyFont="0" applyProtection="0"/>
    <xf numFmtId="9" fontId="73" fillId="0" borderId="0" applyFont="0" applyFill="0" applyBorder="0" applyProtection="0"/>
    <xf numFmtId="9" fontId="73" fillId="0" borderId="0" applyFont="0" applyFill="0" applyBorder="0" applyProtection="0"/>
    <xf numFmtId="9" fontId="73" fillId="0" borderId="0" applyFont="0" applyFill="0" applyBorder="0" applyProtection="0"/>
    <xf numFmtId="9" fontId="73" fillId="0" borderId="0" applyFont="0" applyFill="0" applyBorder="0" applyProtection="0"/>
    <xf numFmtId="9" fontId="73" fillId="0" borderId="0" applyFont="0" applyFill="0" applyBorder="0" applyProtection="0"/>
    <xf numFmtId="9" fontId="73" fillId="0" borderId="0" applyFont="0" applyFill="0" applyBorder="0" applyProtection="0"/>
    <xf numFmtId="9" fontId="73" fillId="0" borderId="0" applyFont="0" applyFill="0" applyBorder="0" applyProtection="0"/>
    <xf numFmtId="9" fontId="9" fillId="0" borderId="0" applyFont="0" applyFill="0" applyBorder="0" applyProtection="0"/>
    <xf numFmtId="9" fontId="9" fillId="0" borderId="0" applyFont="0" applyFill="0" applyBorder="0" applyProtection="0"/>
    <xf numFmtId="9" fontId="73" fillId="0" borderId="0" applyFont="0" applyFill="0" applyBorder="0" applyProtection="0"/>
    <xf numFmtId="9" fontId="8" fillId="0" borderId="0" applyFont="0" applyFill="0" applyBorder="0" applyProtection="0"/>
    <xf numFmtId="9" fontId="73" fillId="0" borderId="0" applyFont="0" applyFill="0" applyBorder="0" applyProtection="0"/>
    <xf numFmtId="0" fontId="19" fillId="0" borderId="0"/>
    <xf numFmtId="9" fontId="73" fillId="0" borderId="0" applyFont="0" applyFill="0" applyBorder="0" applyProtection="0"/>
    <xf numFmtId="9" fontId="73" fillId="0" borderId="0" applyFont="0" applyFill="0" applyBorder="0" applyProtection="0"/>
    <xf numFmtId="9" fontId="73" fillId="0" borderId="0" applyFont="0" applyFill="0" applyBorder="0" applyProtection="0"/>
    <xf numFmtId="9" fontId="73" fillId="0" borderId="0" applyFont="0" applyFill="0" applyBorder="0" applyProtection="0"/>
    <xf numFmtId="9" fontId="73" fillId="0" borderId="0" applyFont="0" applyFill="0" applyBorder="0" applyProtection="0"/>
    <xf numFmtId="9" fontId="73" fillId="0" borderId="0" applyFont="0" applyFill="0" applyBorder="0" applyProtection="0"/>
    <xf numFmtId="9" fontId="73" fillId="0" borderId="0" applyFont="0" applyFill="0" applyBorder="0" applyProtection="0"/>
    <xf numFmtId="9" fontId="73" fillId="0" borderId="0" applyFont="0" applyFill="0" applyBorder="0" applyProtection="0"/>
    <xf numFmtId="9" fontId="73" fillId="0" borderId="0" applyFont="0" applyFill="0" applyBorder="0" applyProtection="0"/>
    <xf numFmtId="9" fontId="73" fillId="0" borderId="0" applyFont="0" applyFill="0" applyBorder="0" applyProtection="0"/>
    <xf numFmtId="9" fontId="73" fillId="0" borderId="0" applyFont="0" applyFill="0" applyBorder="0" applyProtection="0"/>
    <xf numFmtId="9" fontId="73" fillId="0" borderId="0" applyFont="0" applyFill="0" applyBorder="0" applyProtection="0"/>
    <xf numFmtId="9" fontId="73" fillId="0" borderId="0" applyFont="0" applyFill="0" applyBorder="0" applyProtection="0"/>
    <xf numFmtId="9" fontId="73" fillId="0" borderId="0" applyFont="0" applyFill="0" applyBorder="0" applyProtection="0"/>
    <xf numFmtId="9" fontId="73" fillId="0" borderId="0" applyFont="0" applyFill="0" applyBorder="0" applyProtection="0"/>
    <xf numFmtId="9" fontId="73" fillId="0" borderId="0" applyFont="0" applyFill="0" applyBorder="0" applyProtection="0"/>
    <xf numFmtId="9" fontId="73" fillId="0" borderId="0" applyFont="0" applyFill="0" applyBorder="0" applyProtection="0"/>
    <xf numFmtId="9" fontId="73" fillId="0" borderId="0" applyFont="0" applyFill="0" applyBorder="0" applyProtection="0"/>
    <xf numFmtId="0" fontId="19" fillId="0" borderId="0"/>
    <xf numFmtId="9" fontId="73" fillId="0" borderId="0" applyFont="0" applyFill="0" applyBorder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3" fillId="0" borderId="9" applyNumberFormat="0" applyFill="0" applyProtection="0"/>
    <xf numFmtId="0" fontId="24" fillId="0" borderId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165" fontId="8" fillId="0" borderId="0" applyFont="0" applyFill="0" applyBorder="0" applyProtection="0"/>
    <xf numFmtId="166" fontId="9" fillId="0" borderId="0" applyFont="0" applyFill="0" applyBorder="0" applyProtection="0"/>
    <xf numFmtId="166" fontId="9" fillId="0" borderId="0" applyFont="0" applyFill="0" applyBorder="0" applyProtection="0"/>
    <xf numFmtId="43" fontId="9" fillId="0" borderId="0" applyFont="0" applyFill="0" applyBorder="0" applyProtection="0"/>
    <xf numFmtId="43" fontId="9" fillId="0" borderId="0" applyFont="0" applyFill="0" applyBorder="0" applyProtection="0"/>
    <xf numFmtId="165" fontId="8" fillId="0" borderId="0" applyFont="0" applyFill="0" applyBorder="0" applyProtection="0"/>
    <xf numFmtId="165" fontId="8" fillId="0" borderId="0" applyFont="0" applyFill="0" applyBorder="0" applyProtection="0"/>
    <xf numFmtId="166" fontId="9" fillId="0" borderId="0" applyFont="0" applyFill="0" applyBorder="0" applyProtection="0"/>
    <xf numFmtId="165" fontId="9" fillId="0" borderId="0" applyFont="0" applyFill="0" applyBorder="0" applyProtection="0"/>
    <xf numFmtId="165" fontId="9" fillId="0" borderId="0" applyFont="0" applyFill="0" applyBorder="0" applyProtection="0"/>
    <xf numFmtId="166" fontId="9" fillId="0" borderId="0" applyFont="0" applyFill="0" applyBorder="0" applyProtection="0"/>
    <xf numFmtId="166" fontId="9" fillId="0" borderId="0" applyFont="0" applyFill="0" applyBorder="0" applyProtection="0"/>
    <xf numFmtId="43" fontId="9" fillId="0" borderId="0" applyFont="0" applyFill="0" applyBorder="0" applyProtection="0"/>
    <xf numFmtId="166" fontId="9" fillId="0" borderId="0" applyFont="0" applyFill="0" applyBorder="0" applyProtection="0"/>
    <xf numFmtId="165" fontId="1" fillId="0" borderId="0" applyFont="0" applyFill="0" applyBorder="0" applyProtection="0"/>
    <xf numFmtId="165" fontId="73" fillId="0" borderId="0" applyFont="0" applyFill="0" applyBorder="0" applyProtection="0"/>
    <xf numFmtId="165" fontId="73" fillId="0" borderId="0" applyFont="0" applyFill="0" applyBorder="0" applyProtection="0"/>
    <xf numFmtId="165" fontId="73" fillId="0" borderId="0" applyFont="0" applyFill="0" applyBorder="0" applyProtection="0"/>
    <xf numFmtId="165" fontId="73" fillId="0" borderId="0" applyFont="0" applyFill="0" applyBorder="0" applyProtection="0"/>
    <xf numFmtId="165" fontId="73" fillId="0" borderId="0" applyFont="0" applyFill="0" applyBorder="0" applyProtection="0"/>
    <xf numFmtId="165" fontId="73" fillId="0" borderId="0" applyFont="0" applyFill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26" fillId="4" borderId="0" applyNumberFormat="0" applyBorder="0" applyProtection="0"/>
  </cellStyleXfs>
  <cellXfs count="229">
    <xf numFmtId="0" fontId="0" fillId="0" borderId="0" xfId="0"/>
    <xf numFmtId="0" fontId="1" fillId="0" borderId="0" xfId="3731" applyFont="1"/>
    <xf numFmtId="0" fontId="27" fillId="0" borderId="0" xfId="3731" applyFont="1"/>
    <xf numFmtId="0" fontId="1" fillId="0" borderId="0" xfId="3731" applyFont="1" applyAlignment="1">
      <alignment vertical="center"/>
    </xf>
    <xf numFmtId="0" fontId="28" fillId="0" borderId="0" xfId="3731" applyFont="1"/>
    <xf numFmtId="0" fontId="29" fillId="0" borderId="0" xfId="3731" applyFont="1" applyAlignment="1">
      <alignment horizontal="left" wrapText="1"/>
    </xf>
    <xf numFmtId="0" fontId="1" fillId="0" borderId="0" xfId="3731" applyFont="1" applyAlignment="1">
      <alignment horizontal="centerContinuous"/>
    </xf>
    <xf numFmtId="0" fontId="30" fillId="0" borderId="0" xfId="3731" applyFont="1" applyAlignment="1">
      <alignment horizontal="centerContinuous"/>
    </xf>
    <xf numFmtId="0" fontId="1" fillId="0" borderId="0" xfId="3731" applyFont="1" applyAlignment="1">
      <alignment horizontal="centerContinuous" vertical="center"/>
    </xf>
    <xf numFmtId="0" fontId="28" fillId="0" borderId="0" xfId="3731" applyFont="1" applyAlignment="1">
      <alignment horizontal="centerContinuous"/>
    </xf>
    <xf numFmtId="0" fontId="29" fillId="0" borderId="0" xfId="3731" applyFont="1" applyAlignment="1">
      <alignment horizontal="left"/>
    </xf>
    <xf numFmtId="0" fontId="2" fillId="0" borderId="0" xfId="3731" applyFont="1" applyAlignment="1">
      <alignment horizontal="centerContinuous"/>
    </xf>
    <xf numFmtId="0" fontId="2" fillId="0" borderId="0" xfId="3731" applyFont="1"/>
    <xf numFmtId="0" fontId="31" fillId="0" borderId="0" xfId="3731" applyFont="1" applyAlignment="1">
      <alignment horizontal="centerContinuous"/>
    </xf>
    <xf numFmtId="0" fontId="32" fillId="0" borderId="0" xfId="3731" applyFont="1" applyAlignment="1">
      <alignment horizontal="centerContinuous"/>
    </xf>
    <xf numFmtId="0" fontId="30" fillId="0" borderId="0" xfId="3731" applyFont="1"/>
    <xf numFmtId="0" fontId="33" fillId="0" borderId="0" xfId="3731" applyFont="1" applyAlignment="1">
      <alignment horizontal="right"/>
    </xf>
    <xf numFmtId="4" fontId="1" fillId="0" borderId="0" xfId="3731" applyNumberFormat="1" applyFont="1" applyAlignment="1">
      <alignment vertical="center"/>
    </xf>
    <xf numFmtId="0" fontId="34" fillId="0" borderId="10" xfId="3731" applyFont="1" applyBorder="1" applyAlignment="1">
      <alignment horizontal="center" wrapText="1"/>
    </xf>
    <xf numFmtId="0" fontId="35" fillId="0" borderId="10" xfId="3731" applyFont="1" applyBorder="1" applyAlignment="1">
      <alignment horizontal="center" vertical="center" wrapText="1"/>
    </xf>
    <xf numFmtId="0" fontId="36" fillId="0" borderId="10" xfId="3731" applyFont="1" applyBorder="1" applyAlignment="1">
      <alignment horizontal="center" vertical="center" wrapText="1"/>
    </xf>
    <xf numFmtId="0" fontId="30" fillId="24" borderId="10" xfId="3731" applyFont="1" applyFill="1" applyBorder="1" applyAlignment="1">
      <alignment horizontal="center" vertical="center" wrapText="1"/>
    </xf>
    <xf numFmtId="0" fontId="30" fillId="24" borderId="10" xfId="3731" applyFont="1" applyFill="1" applyBorder="1" applyAlignment="1">
      <alignment horizontal="left" vertical="center" wrapText="1"/>
    </xf>
    <xf numFmtId="4" fontId="30" fillId="24" borderId="10" xfId="3731" applyNumberFormat="1" applyFont="1" applyFill="1" applyBorder="1" applyAlignment="1">
      <alignment horizontal="center" vertical="center" wrapText="1"/>
    </xf>
    <xf numFmtId="0" fontId="37" fillId="0" borderId="10" xfId="3731" applyFont="1" applyBorder="1" applyAlignment="1">
      <alignment horizontal="center" wrapText="1"/>
    </xf>
    <xf numFmtId="0" fontId="38" fillId="0" borderId="10" xfId="3731" applyFont="1" applyBorder="1" applyAlignment="1">
      <alignment vertical="center" wrapText="1"/>
    </xf>
    <xf numFmtId="0" fontId="39" fillId="0" borderId="10" xfId="3731" applyFont="1" applyBorder="1" applyAlignment="1">
      <alignment horizontal="center" vertical="center" wrapText="1"/>
    </xf>
    <xf numFmtId="2" fontId="39" fillId="25" borderId="10" xfId="3731" applyNumberFormat="1" applyFont="1" applyFill="1" applyBorder="1" applyAlignment="1">
      <alignment horizontal="center" vertical="center" wrapText="1"/>
    </xf>
    <xf numFmtId="0" fontId="40" fillId="0" borderId="10" xfId="3731" applyFont="1" applyBorder="1" applyAlignment="1">
      <alignment horizontal="center" wrapText="1"/>
    </xf>
    <xf numFmtId="0" fontId="0" fillId="0" borderId="0" xfId="0"/>
    <xf numFmtId="2" fontId="41" fillId="25" borderId="10" xfId="3731" applyNumberFormat="1" applyFont="1" applyFill="1" applyBorder="1" applyAlignment="1">
      <alignment horizontal="center" vertical="center" wrapText="1"/>
    </xf>
    <xf numFmtId="0" fontId="38" fillId="0" borderId="10" xfId="3731" applyFont="1" applyBorder="1" applyAlignment="1">
      <alignment horizontal="left" vertical="center" wrapText="1"/>
    </xf>
    <xf numFmtId="2" fontId="39" fillId="0" borderId="10" xfId="3731" applyNumberFormat="1" applyFont="1" applyBorder="1" applyAlignment="1">
      <alignment horizontal="center" vertical="center" wrapText="1"/>
    </xf>
    <xf numFmtId="0" fontId="42" fillId="0" borderId="10" xfId="3731" applyFont="1" applyBorder="1" applyAlignment="1">
      <alignment horizontal="left" vertical="center" wrapText="1"/>
    </xf>
    <xf numFmtId="2" fontId="39" fillId="26" borderId="10" xfId="3731" applyNumberFormat="1" applyFont="1" applyFill="1" applyBorder="1" applyAlignment="1">
      <alignment horizontal="center" vertical="center" wrapText="1"/>
    </xf>
    <xf numFmtId="0" fontId="37" fillId="0" borderId="0" xfId="3731" applyFont="1" applyAlignment="1">
      <alignment horizontal="center" wrapText="1"/>
    </xf>
    <xf numFmtId="0" fontId="38" fillId="0" borderId="0" xfId="3731" applyFont="1" applyAlignment="1">
      <alignment vertical="center" wrapText="1"/>
    </xf>
    <xf numFmtId="0" fontId="39" fillId="0" borderId="0" xfId="3731" applyFont="1" applyAlignment="1">
      <alignment horizontal="center" vertical="center" wrapText="1"/>
    </xf>
    <xf numFmtId="2" fontId="39" fillId="0" borderId="0" xfId="3731" applyNumberFormat="1" applyFont="1" applyAlignment="1">
      <alignment horizontal="center" vertical="center" wrapText="1"/>
    </xf>
    <xf numFmtId="0" fontId="35" fillId="24" borderId="10" xfId="3731" applyFont="1" applyFill="1" applyBorder="1" applyAlignment="1">
      <alignment horizontal="center" vertical="center" wrapText="1"/>
    </xf>
    <xf numFmtId="2" fontId="35" fillId="24" borderId="10" xfId="3731" applyNumberFormat="1" applyFont="1" applyFill="1" applyBorder="1" applyAlignment="1">
      <alignment horizontal="center" vertical="center" wrapText="1"/>
    </xf>
    <xf numFmtId="0" fontId="43" fillId="0" borderId="10" xfId="3731" applyFont="1" applyBorder="1" applyAlignment="1">
      <alignment vertical="center" wrapText="1"/>
    </xf>
    <xf numFmtId="0" fontId="0" fillId="0" borderId="10" xfId="0" applyBorder="1"/>
    <xf numFmtId="0" fontId="43" fillId="0" borderId="10" xfId="3731" applyFont="1" applyBorder="1" applyAlignment="1">
      <alignment horizontal="left" vertical="center" wrapText="1"/>
    </xf>
    <xf numFmtId="0" fontId="43" fillId="0" borderId="0" xfId="3731" applyFont="1" applyAlignment="1">
      <alignment horizontal="left" vertical="center" wrapText="1"/>
    </xf>
    <xf numFmtId="0" fontId="44" fillId="0" borderId="0" xfId="3731" applyFont="1" applyAlignment="1">
      <alignment horizontal="center" vertical="center" wrapText="1"/>
    </xf>
    <xf numFmtId="0" fontId="44" fillId="0" borderId="10" xfId="3731" applyFont="1" applyBorder="1" applyAlignment="1">
      <alignment horizontal="center" vertical="center" wrapText="1"/>
    </xf>
    <xf numFmtId="0" fontId="45" fillId="0" borderId="0" xfId="0" applyFont="1"/>
    <xf numFmtId="0" fontId="50" fillId="0" borderId="0" xfId="0" applyFont="1"/>
    <xf numFmtId="0" fontId="73" fillId="0" borderId="0" xfId="2192"/>
    <xf numFmtId="0" fontId="45" fillId="0" borderId="0" xfId="2192" applyFont="1"/>
    <xf numFmtId="0" fontId="52" fillId="0" borderId="0" xfId="2192" applyFont="1"/>
    <xf numFmtId="0" fontId="51" fillId="0" borderId="0" xfId="2192" applyFont="1" applyAlignment="1">
      <alignment horizontal="center" vertical="center" wrapText="1"/>
    </xf>
    <xf numFmtId="0" fontId="51" fillId="0" borderId="0" xfId="2192" applyFont="1"/>
    <xf numFmtId="4" fontId="51" fillId="0" borderId="0" xfId="2192" applyNumberFormat="1" applyFont="1" applyAlignment="1">
      <alignment horizontal="left"/>
    </xf>
    <xf numFmtId="4" fontId="51" fillId="0" borderId="0" xfId="2192" applyNumberFormat="1" applyFont="1"/>
    <xf numFmtId="4" fontId="52" fillId="0" borderId="0" xfId="2192" applyNumberFormat="1" applyFont="1" applyAlignment="1">
      <alignment horizontal="left"/>
    </xf>
    <xf numFmtId="4" fontId="52" fillId="0" borderId="0" xfId="2192" applyNumberFormat="1" applyFont="1"/>
    <xf numFmtId="0" fontId="53" fillId="0" borderId="0" xfId="2192" applyFont="1"/>
    <xf numFmtId="3" fontId="51" fillId="0" borderId="0" xfId="2192" applyNumberFormat="1" applyFont="1" applyAlignment="1">
      <alignment horizontal="left"/>
    </xf>
    <xf numFmtId="0" fontId="49" fillId="0" borderId="0" xfId="2192" applyFont="1"/>
    <xf numFmtId="0" fontId="54" fillId="0" borderId="0" xfId="3730" applyFont="1"/>
    <xf numFmtId="0" fontId="55" fillId="0" borderId="23" xfId="3730" applyFont="1" applyBorder="1" applyAlignment="1">
      <alignment horizontal="center" vertical="center" wrapText="1"/>
    </xf>
    <xf numFmtId="0" fontId="55" fillId="0" borderId="24" xfId="3730" applyFont="1" applyBorder="1" applyAlignment="1">
      <alignment horizontal="center" vertical="center"/>
    </xf>
    <xf numFmtId="3" fontId="55" fillId="0" borderId="24" xfId="3730" applyNumberFormat="1" applyFont="1" applyBorder="1" applyAlignment="1">
      <alignment horizontal="center" vertical="center" wrapText="1"/>
    </xf>
    <xf numFmtId="3" fontId="55" fillId="27" borderId="24" xfId="3730" applyNumberFormat="1" applyFont="1" applyFill="1" applyBorder="1" applyAlignment="1">
      <alignment horizontal="center" vertical="center" wrapText="1"/>
    </xf>
    <xf numFmtId="3" fontId="55" fillId="0" borderId="17" xfId="3730" applyNumberFormat="1" applyFont="1" applyBorder="1" applyAlignment="1">
      <alignment horizontal="center" vertical="center" wrapText="1"/>
    </xf>
    <xf numFmtId="0" fontId="56" fillId="0" borderId="0" xfId="3730" applyFont="1"/>
    <xf numFmtId="3" fontId="56" fillId="0" borderId="25" xfId="3730" applyNumberFormat="1" applyFont="1" applyBorder="1" applyAlignment="1">
      <alignment horizontal="center"/>
    </xf>
    <xf numFmtId="3" fontId="56" fillId="0" borderId="26" xfId="3730" applyNumberFormat="1" applyFont="1" applyBorder="1" applyAlignment="1">
      <alignment horizontal="center"/>
    </xf>
    <xf numFmtId="4" fontId="56" fillId="27" borderId="26" xfId="3730" applyNumberFormat="1" applyFont="1" applyFill="1" applyBorder="1" applyAlignment="1">
      <alignment horizontal="center"/>
    </xf>
    <xf numFmtId="4" fontId="56" fillId="0" borderId="26" xfId="3730" applyNumberFormat="1" applyFont="1" applyBorder="1" applyAlignment="1">
      <alignment horizontal="center"/>
    </xf>
    <xf numFmtId="4" fontId="56" fillId="0" borderId="27" xfId="3730" applyNumberFormat="1" applyFont="1" applyBorder="1" applyAlignment="1">
      <alignment horizontal="center"/>
    </xf>
    <xf numFmtId="0" fontId="54" fillId="0" borderId="0" xfId="3730" applyFont="1" applyAlignment="1">
      <alignment vertical="center"/>
    </xf>
    <xf numFmtId="3" fontId="56" fillId="0" borderId="12" xfId="3730" applyNumberFormat="1" applyFont="1" applyBorder="1" applyAlignment="1">
      <alignment horizontal="center" vertical="center"/>
    </xf>
    <xf numFmtId="3" fontId="56" fillId="0" borderId="28" xfId="3730" applyNumberFormat="1" applyFont="1" applyBorder="1" applyAlignment="1">
      <alignment horizontal="center" vertical="center"/>
    </xf>
    <xf numFmtId="4" fontId="56" fillId="27" borderId="28" xfId="3730" applyNumberFormat="1" applyFont="1" applyFill="1" applyBorder="1" applyAlignment="1">
      <alignment horizontal="center" vertical="center"/>
    </xf>
    <xf numFmtId="4" fontId="56" fillId="0" borderId="28" xfId="3730" applyNumberFormat="1" applyFont="1" applyBorder="1" applyAlignment="1">
      <alignment horizontal="center" vertical="center"/>
    </xf>
    <xf numFmtId="4" fontId="56" fillId="0" borderId="29" xfId="3730" applyNumberFormat="1" applyFont="1" applyBorder="1" applyAlignment="1">
      <alignment horizontal="center" vertical="center"/>
    </xf>
    <xf numFmtId="0" fontId="56" fillId="0" borderId="0" xfId="3730" applyFont="1" applyAlignment="1">
      <alignment vertical="center"/>
    </xf>
    <xf numFmtId="3" fontId="56" fillId="0" borderId="32" xfId="3730" applyNumberFormat="1" applyFont="1" applyBorder="1" applyAlignment="1">
      <alignment horizontal="center" vertical="center" wrapText="1"/>
    </xf>
    <xf numFmtId="3" fontId="56" fillId="0" borderId="28" xfId="3730" applyNumberFormat="1" applyFont="1" applyBorder="1" applyAlignment="1">
      <alignment horizontal="center"/>
    </xf>
    <xf numFmtId="0" fontId="57" fillId="0" borderId="0" xfId="3730" applyFont="1"/>
    <xf numFmtId="3" fontId="55" fillId="0" borderId="20" xfId="3730" applyNumberFormat="1" applyFont="1" applyBorder="1" applyAlignment="1">
      <alignment horizontal="center"/>
    </xf>
    <xf numFmtId="3" fontId="55" fillId="0" borderId="21" xfId="3730" applyNumberFormat="1" applyFont="1" applyBorder="1" applyAlignment="1">
      <alignment horizontal="center"/>
    </xf>
    <xf numFmtId="4" fontId="55" fillId="27" borderId="21" xfId="3730" applyNumberFormat="1" applyFont="1" applyFill="1" applyBorder="1" applyAlignment="1">
      <alignment horizontal="center"/>
    </xf>
    <xf numFmtId="4" fontId="55" fillId="0" borderId="21" xfId="3730" applyNumberFormat="1" applyFont="1" applyBorder="1" applyAlignment="1">
      <alignment horizontal="center"/>
    </xf>
    <xf numFmtId="4" fontId="55" fillId="0" borderId="22" xfId="3730" applyNumberFormat="1" applyFont="1" applyBorder="1" applyAlignment="1">
      <alignment horizontal="center"/>
    </xf>
    <xf numFmtId="0" fontId="55" fillId="0" borderId="0" xfId="3730" applyFont="1"/>
    <xf numFmtId="0" fontId="58" fillId="0" borderId="0" xfId="2192" applyFont="1"/>
    <xf numFmtId="0" fontId="50" fillId="0" borderId="0" xfId="2192" applyFont="1"/>
    <xf numFmtId="0" fontId="55" fillId="0" borderId="24" xfId="3730" applyFont="1" applyBorder="1" applyAlignment="1">
      <alignment horizontal="center" vertical="center" wrapText="1"/>
    </xf>
    <xf numFmtId="0" fontId="55" fillId="27" borderId="24" xfId="3730" applyFont="1" applyFill="1" applyBorder="1" applyAlignment="1">
      <alignment horizontal="center" vertical="center" wrapText="1"/>
    </xf>
    <xf numFmtId="0" fontId="55" fillId="0" borderId="17" xfId="3730" applyFont="1" applyBorder="1" applyAlignment="1">
      <alignment horizontal="center" vertical="center" wrapText="1"/>
    </xf>
    <xf numFmtId="3" fontId="56" fillId="0" borderId="27" xfId="3730" applyNumberFormat="1" applyFont="1" applyBorder="1" applyAlignment="1">
      <alignment horizontal="center"/>
    </xf>
    <xf numFmtId="0" fontId="56" fillId="0" borderId="25" xfId="3730" applyFont="1" applyBorder="1"/>
    <xf numFmtId="2" fontId="56" fillId="27" borderId="26" xfId="3730" applyNumberFormat="1" applyFont="1" applyFill="1" applyBorder="1" applyAlignment="1">
      <alignment horizontal="center"/>
    </xf>
    <xf numFmtId="0" fontId="56" fillId="27" borderId="26" xfId="3730" applyFont="1" applyFill="1" applyBorder="1" applyAlignment="1">
      <alignment horizontal="center"/>
    </xf>
    <xf numFmtId="2" fontId="56" fillId="0" borderId="26" xfId="3730" applyNumberFormat="1" applyFont="1" applyBorder="1" applyAlignment="1">
      <alignment horizontal="center"/>
    </xf>
    <xf numFmtId="2" fontId="56" fillId="0" borderId="27" xfId="3730" applyNumberFormat="1" applyFont="1" applyBorder="1" applyAlignment="1">
      <alignment horizontal="center"/>
    </xf>
    <xf numFmtId="3" fontId="56" fillId="0" borderId="18" xfId="3730" applyNumberFormat="1" applyFont="1" applyBorder="1" applyAlignment="1">
      <alignment vertical="center" wrapText="1"/>
    </xf>
    <xf numFmtId="3" fontId="56" fillId="0" borderId="19" xfId="3730" applyNumberFormat="1" applyFont="1" applyBorder="1" applyAlignment="1">
      <alignment horizontal="center" vertical="center"/>
    </xf>
    <xf numFmtId="0" fontId="56" fillId="0" borderId="18" xfId="3730" applyFont="1" applyBorder="1"/>
    <xf numFmtId="3" fontId="56" fillId="0" borderId="12" xfId="3730" applyNumberFormat="1" applyFont="1" applyBorder="1" applyAlignment="1">
      <alignment horizontal="center"/>
    </xf>
    <xf numFmtId="2" fontId="56" fillId="27" borderId="12" xfId="3730" applyNumberFormat="1" applyFont="1" applyFill="1" applyBorder="1" applyAlignment="1">
      <alignment horizontal="center"/>
    </xf>
    <xf numFmtId="0" fontId="56" fillId="27" borderId="12" xfId="3730" applyFont="1" applyFill="1" applyBorder="1" applyAlignment="1">
      <alignment horizontal="center"/>
    </xf>
    <xf numFmtId="2" fontId="56" fillId="0" borderId="12" xfId="3730" applyNumberFormat="1" applyFont="1" applyBorder="1" applyAlignment="1">
      <alignment horizontal="center"/>
    </xf>
    <xf numFmtId="2" fontId="56" fillId="0" borderId="19" xfId="3730" applyNumberFormat="1" applyFont="1" applyBorder="1" applyAlignment="1">
      <alignment horizontal="center"/>
    </xf>
    <xf numFmtId="0" fontId="56" fillId="0" borderId="20" xfId="3730" applyFont="1" applyBorder="1"/>
    <xf numFmtId="3" fontId="56" fillId="0" borderId="21" xfId="3730" applyNumberFormat="1" applyFont="1" applyBorder="1" applyAlignment="1">
      <alignment horizontal="center"/>
    </xf>
    <xf numFmtId="0" fontId="56" fillId="27" borderId="21" xfId="3730" applyFont="1" applyFill="1" applyBorder="1"/>
    <xf numFmtId="0" fontId="56" fillId="0" borderId="21" xfId="3730" applyFont="1" applyBorder="1"/>
    <xf numFmtId="0" fontId="56" fillId="0" borderId="22" xfId="3730" applyFont="1" applyBorder="1"/>
    <xf numFmtId="3" fontId="55" fillId="0" borderId="22" xfId="3730" applyNumberFormat="1" applyFont="1" applyBorder="1" applyAlignment="1">
      <alignment horizontal="center"/>
    </xf>
    <xf numFmtId="0" fontId="55" fillId="0" borderId="34" xfId="2192" applyFont="1" applyBorder="1" applyAlignment="1">
      <alignment horizontal="center" vertical="center"/>
    </xf>
    <xf numFmtId="0" fontId="55" fillId="0" borderId="10" xfId="2192" applyFont="1" applyBorder="1" applyAlignment="1">
      <alignment horizontal="center" vertical="center" wrapText="1"/>
    </xf>
    <xf numFmtId="0" fontId="54" fillId="0" borderId="0" xfId="2192" applyFont="1"/>
    <xf numFmtId="2" fontId="56" fillId="0" borderId="11" xfId="3730" applyNumberFormat="1" applyFont="1" applyBorder="1" applyAlignment="1">
      <alignment horizontal="left" vertical="center" wrapText="1"/>
    </xf>
    <xf numFmtId="167" fontId="56" fillId="0" borderId="37" xfId="3730" applyNumberFormat="1" applyFont="1" applyBorder="1" applyAlignment="1">
      <alignment horizontal="center" vertical="center" wrapText="1"/>
    </xf>
    <xf numFmtId="0" fontId="56" fillId="0" borderId="0" xfId="2192" applyFont="1"/>
    <xf numFmtId="2" fontId="56" fillId="0" borderId="38" xfId="3730" applyNumberFormat="1" applyFont="1" applyBorder="1" applyAlignment="1">
      <alignment horizontal="left" vertical="center" wrapText="1"/>
    </xf>
    <xf numFmtId="167" fontId="56" fillId="0" borderId="39" xfId="3730" applyNumberFormat="1" applyFont="1" applyBorder="1" applyAlignment="1">
      <alignment horizontal="center" vertical="center" wrapText="1"/>
    </xf>
    <xf numFmtId="0" fontId="59" fillId="0" borderId="0" xfId="2192" applyFont="1"/>
    <xf numFmtId="2" fontId="56" fillId="0" borderId="40" xfId="3730" applyNumberFormat="1" applyFont="1" applyBorder="1" applyAlignment="1">
      <alignment horizontal="left" vertical="center" wrapText="1"/>
    </xf>
    <xf numFmtId="167" fontId="56" fillId="0" borderId="41" xfId="3730" applyNumberFormat="1" applyFont="1" applyBorder="1" applyAlignment="1">
      <alignment horizontal="center" vertical="center" wrapText="1"/>
    </xf>
    <xf numFmtId="2" fontId="55" fillId="0" borderId="34" xfId="3730" applyNumberFormat="1" applyFont="1" applyBorder="1" applyAlignment="1">
      <alignment horizontal="left" vertical="center" wrapText="1"/>
    </xf>
    <xf numFmtId="167" fontId="55" fillId="0" borderId="10" xfId="3730" applyNumberFormat="1" applyFont="1" applyBorder="1" applyAlignment="1">
      <alignment horizontal="center" vertical="center" wrapText="1"/>
    </xf>
    <xf numFmtId="0" fontId="45" fillId="0" borderId="42" xfId="2192" applyFont="1" applyBorder="1"/>
    <xf numFmtId="0" fontId="60" fillId="0" borderId="0" xfId="0" applyFont="1"/>
    <xf numFmtId="0" fontId="49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55" fillId="0" borderId="0" xfId="2933" applyFont="1"/>
    <xf numFmtId="4" fontId="55" fillId="0" borderId="0" xfId="2933" applyNumberFormat="1" applyFont="1"/>
    <xf numFmtId="2" fontId="63" fillId="0" borderId="0" xfId="2933" applyNumberFormat="1" applyFont="1"/>
    <xf numFmtId="0" fontId="56" fillId="0" borderId="0" xfId="2933" applyFont="1"/>
    <xf numFmtId="4" fontId="56" fillId="0" borderId="0" xfId="2933" applyNumberFormat="1" applyFont="1"/>
    <xf numFmtId="2" fontId="64" fillId="0" borderId="0" xfId="2933" applyNumberFormat="1" applyFont="1"/>
    <xf numFmtId="3" fontId="60" fillId="0" borderId="0" xfId="0" applyNumberFormat="1" applyFont="1"/>
    <xf numFmtId="3" fontId="50" fillId="0" borderId="0" xfId="0" applyNumberFormat="1" applyFont="1"/>
    <xf numFmtId="0" fontId="52" fillId="0" borderId="0" xfId="0" applyFont="1"/>
    <xf numFmtId="0" fontId="46" fillId="0" borderId="14" xfId="0" applyFont="1" applyBorder="1"/>
    <xf numFmtId="0" fontId="46" fillId="0" borderId="15" xfId="0" applyFont="1" applyBorder="1" applyAlignment="1">
      <alignment horizontal="center" vertical="center" wrapText="1"/>
    </xf>
    <xf numFmtId="0" fontId="65" fillId="0" borderId="15" xfId="0" applyFont="1" applyBorder="1" applyAlignment="1">
      <alignment horizontal="center" vertical="center" wrapText="1"/>
    </xf>
    <xf numFmtId="0" fontId="46" fillId="0" borderId="44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2" fontId="63" fillId="0" borderId="0" xfId="0" applyNumberFormat="1" applyFont="1"/>
    <xf numFmtId="0" fontId="63" fillId="0" borderId="0" xfId="0" applyFont="1"/>
    <xf numFmtId="0" fontId="51" fillId="0" borderId="0" xfId="0" applyFont="1"/>
    <xf numFmtId="0" fontId="66" fillId="0" borderId="18" xfId="0" applyFont="1" applyBorder="1"/>
    <xf numFmtId="0" fontId="67" fillId="0" borderId="12" xfId="0" applyFont="1" applyBorder="1" applyAlignment="1">
      <alignment vertical="top" wrapText="1"/>
    </xf>
    <xf numFmtId="4" fontId="66" fillId="0" borderId="12" xfId="0" applyNumberFormat="1" applyFont="1" applyBorder="1" applyAlignment="1">
      <alignment horizontal="center" vertical="center"/>
    </xf>
    <xf numFmtId="4" fontId="66" fillId="0" borderId="13" xfId="0" applyNumberFormat="1" applyFont="1" applyBorder="1" applyAlignment="1">
      <alignment horizontal="center" vertical="center"/>
    </xf>
    <xf numFmtId="3" fontId="66" fillId="0" borderId="12" xfId="0" applyNumberFormat="1" applyFont="1" applyBorder="1" applyAlignment="1">
      <alignment horizontal="center" vertical="center"/>
    </xf>
    <xf numFmtId="0" fontId="66" fillId="0" borderId="12" xfId="0" applyFont="1" applyBorder="1" applyAlignment="1">
      <alignment horizontal="left" vertical="center" wrapText="1"/>
    </xf>
    <xf numFmtId="3" fontId="66" fillId="0" borderId="19" xfId="0" applyNumberFormat="1" applyFont="1" applyBorder="1" applyAlignment="1">
      <alignment horizontal="center" vertical="center"/>
    </xf>
    <xf numFmtId="0" fontId="64" fillId="0" borderId="0" xfId="0" applyFont="1"/>
    <xf numFmtId="0" fontId="67" fillId="0" borderId="20" xfId="0" applyFont="1" applyBorder="1"/>
    <xf numFmtId="0" fontId="45" fillId="0" borderId="21" xfId="0" applyFont="1" applyBorder="1"/>
    <xf numFmtId="0" fontId="45" fillId="0" borderId="21" xfId="0" applyFont="1" applyBorder="1" applyAlignment="1">
      <alignment horizontal="center"/>
    </xf>
    <xf numFmtId="0" fontId="45" fillId="0" borderId="45" xfId="0" applyFont="1" applyBorder="1" applyAlignment="1">
      <alignment horizontal="center"/>
    </xf>
    <xf numFmtId="0" fontId="50" fillId="0" borderId="45" xfId="0" applyFont="1" applyBorder="1" applyAlignment="1">
      <alignment horizontal="center"/>
    </xf>
    <xf numFmtId="0" fontId="45" fillId="0" borderId="22" xfId="0" applyFont="1" applyBorder="1" applyAlignment="1">
      <alignment horizontal="center"/>
    </xf>
    <xf numFmtId="0" fontId="68" fillId="0" borderId="0" xfId="0" applyFont="1"/>
    <xf numFmtId="0" fontId="69" fillId="0" borderId="10" xfId="0" applyFont="1" applyBorder="1" applyAlignment="1">
      <alignment vertical="center"/>
    </xf>
    <xf numFmtId="0" fontId="70" fillId="0" borderId="37" xfId="0" applyFont="1" applyBorder="1" applyAlignment="1">
      <alignment vertical="center" wrapText="1"/>
    </xf>
    <xf numFmtId="0" fontId="70" fillId="0" borderId="39" xfId="0" applyFont="1" applyBorder="1" applyAlignment="1">
      <alignment vertical="center" wrapText="1"/>
    </xf>
    <xf numFmtId="0" fontId="70" fillId="0" borderId="41" xfId="0" applyFont="1" applyBorder="1" applyAlignment="1">
      <alignment vertical="center" wrapText="1"/>
    </xf>
    <xf numFmtId="0" fontId="69" fillId="0" borderId="10" xfId="0" applyFont="1" applyBorder="1" applyAlignment="1">
      <alignment vertical="center" wrapText="1"/>
    </xf>
    <xf numFmtId="0" fontId="70" fillId="0" borderId="46" xfId="0" applyFont="1" applyBorder="1" applyAlignment="1">
      <alignment vertical="center" wrapText="1"/>
    </xf>
    <xf numFmtId="0" fontId="45" fillId="0" borderId="0" xfId="2184" applyFont="1"/>
    <xf numFmtId="0" fontId="49" fillId="0" borderId="0" xfId="2184" applyFont="1"/>
    <xf numFmtId="0" fontId="53" fillId="0" borderId="0" xfId="2184" applyFont="1"/>
    <xf numFmtId="0" fontId="71" fillId="0" borderId="0" xfId="2184" applyFont="1"/>
    <xf numFmtId="4" fontId="53" fillId="0" borderId="0" xfId="2184" applyNumberFormat="1" applyFont="1"/>
    <xf numFmtId="0" fontId="53" fillId="0" borderId="0" xfId="2184" applyFont="1" applyAlignment="1">
      <alignment horizontal="center"/>
    </xf>
    <xf numFmtId="0" fontId="53" fillId="0" borderId="23" xfId="2184" applyFont="1" applyBorder="1"/>
    <xf numFmtId="0" fontId="47" fillId="0" borderId="24" xfId="2184" applyFont="1" applyBorder="1" applyAlignment="1">
      <alignment horizontal="center" vertical="center"/>
    </xf>
    <xf numFmtId="0" fontId="53" fillId="0" borderId="24" xfId="2184" applyFont="1" applyBorder="1" applyAlignment="1">
      <alignment horizontal="center" vertical="center"/>
    </xf>
    <xf numFmtId="0" fontId="53" fillId="0" borderId="24" xfId="2184" applyFont="1" applyBorder="1" applyAlignment="1">
      <alignment horizontal="center" vertical="center" wrapText="1"/>
    </xf>
    <xf numFmtId="0" fontId="53" fillId="0" borderId="17" xfId="2184" applyFont="1" applyBorder="1" applyAlignment="1">
      <alignment horizontal="center" vertical="center" wrapText="1"/>
    </xf>
    <xf numFmtId="0" fontId="53" fillId="0" borderId="25" xfId="2184" applyFont="1" applyBorder="1"/>
    <xf numFmtId="0" fontId="47" fillId="0" borderId="26" xfId="2184" applyFont="1" applyBorder="1"/>
    <xf numFmtId="0" fontId="53" fillId="0" borderId="26" xfId="2184" applyFont="1" applyBorder="1"/>
    <xf numFmtId="0" fontId="53" fillId="0" borderId="27" xfId="2184" applyFont="1" applyBorder="1"/>
    <xf numFmtId="0" fontId="53" fillId="0" borderId="20" xfId="2184" applyFont="1" applyBorder="1"/>
    <xf numFmtId="0" fontId="47" fillId="0" borderId="21" xfId="2184" applyFont="1" applyBorder="1"/>
    <xf numFmtId="0" fontId="53" fillId="0" borderId="21" xfId="2184" applyFont="1" applyBorder="1"/>
    <xf numFmtId="0" fontId="53" fillId="0" borderId="22" xfId="2184" applyFont="1" applyBorder="1"/>
    <xf numFmtId="4" fontId="71" fillId="0" borderId="0" xfId="2184" applyNumberFormat="1" applyFont="1"/>
    <xf numFmtId="0" fontId="47" fillId="0" borderId="0" xfId="3729" applyFont="1"/>
    <xf numFmtId="2" fontId="48" fillId="0" borderId="0" xfId="3729" applyNumberFormat="1" applyFont="1"/>
    <xf numFmtId="2" fontId="47" fillId="0" borderId="0" xfId="3729" applyNumberFormat="1" applyFont="1"/>
    <xf numFmtId="0" fontId="47" fillId="0" borderId="16" xfId="3729" applyFont="1" applyBorder="1"/>
    <xf numFmtId="0" fontId="47" fillId="0" borderId="19" xfId="3729" applyFont="1" applyBorder="1"/>
    <xf numFmtId="4" fontId="47" fillId="0" borderId="0" xfId="3729" applyNumberFormat="1" applyFont="1"/>
    <xf numFmtId="0" fontId="47" fillId="0" borderId="0" xfId="3729" applyFont="1" applyAlignment="1">
      <alignment horizontal="right"/>
    </xf>
    <xf numFmtId="0" fontId="47" fillId="0" borderId="22" xfId="3729" applyFont="1" applyBorder="1"/>
    <xf numFmtId="0" fontId="47" fillId="28" borderId="23" xfId="3729" applyFont="1" applyFill="1" applyBorder="1"/>
    <xf numFmtId="0" fontId="47" fillId="28" borderId="24" xfId="3729" applyFont="1" applyFill="1" applyBorder="1"/>
    <xf numFmtId="4" fontId="47" fillId="28" borderId="17" xfId="3729" applyNumberFormat="1" applyFont="1" applyFill="1" applyBorder="1"/>
    <xf numFmtId="9" fontId="48" fillId="0" borderId="0" xfId="3729" applyNumberFormat="1" applyFont="1"/>
    <xf numFmtId="0" fontId="47" fillId="0" borderId="0" xfId="3180" applyFont="1"/>
    <xf numFmtId="4" fontId="48" fillId="0" borderId="0" xfId="3729" applyNumberFormat="1" applyFont="1"/>
    <xf numFmtId="0" fontId="48" fillId="0" borderId="0" xfId="3180" applyFont="1"/>
    <xf numFmtId="0" fontId="47" fillId="0" borderId="0" xfId="3180" applyFont="1" applyAlignment="1">
      <alignment horizontal="center"/>
    </xf>
    <xf numFmtId="0" fontId="72" fillId="0" borderId="0" xfId="2936" applyFont="1"/>
    <xf numFmtId="0" fontId="48" fillId="0" borderId="0" xfId="3729" applyFont="1"/>
    <xf numFmtId="0" fontId="31" fillId="0" borderId="0" xfId="3731" applyFont="1" applyAlignment="1">
      <alignment horizontal="center"/>
    </xf>
    <xf numFmtId="0" fontId="55" fillId="0" borderId="33" xfId="2192" applyFont="1" applyBorder="1" applyAlignment="1">
      <alignment horizontal="center" vertical="center" wrapText="1"/>
    </xf>
    <xf numFmtId="0" fontId="55" fillId="0" borderId="35" xfId="2192" applyFont="1" applyBorder="1" applyAlignment="1">
      <alignment horizontal="center" vertical="center" wrapText="1"/>
    </xf>
    <xf numFmtId="0" fontId="55" fillId="0" borderId="43" xfId="2192" applyFont="1" applyBorder="1" applyAlignment="1">
      <alignment horizontal="center" vertical="center" wrapText="1"/>
    </xf>
    <xf numFmtId="0" fontId="55" fillId="0" borderId="34" xfId="2192" applyFont="1" applyBorder="1" applyAlignment="1">
      <alignment horizontal="center" vertical="center"/>
    </xf>
    <xf numFmtId="0" fontId="55" fillId="0" borderId="36" xfId="2192" applyFont="1" applyBorder="1" applyAlignment="1">
      <alignment horizontal="center" vertical="center"/>
    </xf>
    <xf numFmtId="3" fontId="56" fillId="0" borderId="18" xfId="3730" applyNumberFormat="1" applyFont="1" applyBorder="1" applyAlignment="1">
      <alignment horizontal="center" vertical="center" wrapText="1"/>
    </xf>
    <xf numFmtId="3" fontId="56" fillId="0" borderId="28" xfId="3730" applyNumberFormat="1" applyFont="1" applyBorder="1" applyAlignment="1">
      <alignment horizontal="center" vertical="center"/>
    </xf>
    <xf numFmtId="3" fontId="56" fillId="0" borderId="30" xfId="3730" applyNumberFormat="1" applyFont="1" applyBorder="1" applyAlignment="1">
      <alignment horizontal="center" vertical="center"/>
    </xf>
    <xf numFmtId="4" fontId="56" fillId="0" borderId="28" xfId="3730" applyNumberFormat="1" applyFont="1" applyBorder="1" applyAlignment="1">
      <alignment horizontal="center" vertical="center"/>
    </xf>
    <xf numFmtId="4" fontId="56" fillId="0" borderId="30" xfId="3730" applyNumberFormat="1" applyFont="1" applyBorder="1" applyAlignment="1">
      <alignment horizontal="center" vertical="center"/>
    </xf>
    <xf numFmtId="4" fontId="56" fillId="0" borderId="29" xfId="3730" applyNumberFormat="1" applyFont="1" applyBorder="1" applyAlignment="1">
      <alignment horizontal="center" vertical="center"/>
    </xf>
    <xf numFmtId="4" fontId="56" fillId="0" borderId="31" xfId="3730" applyNumberFormat="1" applyFont="1" applyBorder="1" applyAlignment="1">
      <alignment horizontal="center" vertical="center"/>
    </xf>
    <xf numFmtId="4" fontId="56" fillId="27" borderId="28" xfId="3730" applyNumberFormat="1" applyFont="1" applyFill="1" applyBorder="1" applyAlignment="1">
      <alignment horizontal="center" vertical="center"/>
    </xf>
    <xf numFmtId="4" fontId="56" fillId="27" borderId="30" xfId="3730" applyNumberFormat="1" applyFont="1" applyFill="1" applyBorder="1" applyAlignment="1">
      <alignment horizontal="center" vertical="center"/>
    </xf>
    <xf numFmtId="0" fontId="47" fillId="0" borderId="18" xfId="3729" applyFont="1" applyBorder="1" applyAlignment="1">
      <alignment horizontal="left" wrapText="1"/>
    </xf>
    <xf numFmtId="0" fontId="47" fillId="0" borderId="12" xfId="3729" applyFont="1" applyBorder="1" applyAlignment="1">
      <alignment horizontal="left" wrapText="1"/>
    </xf>
    <xf numFmtId="0" fontId="47" fillId="0" borderId="20" xfId="3729" applyFont="1" applyBorder="1" applyAlignment="1">
      <alignment horizontal="left" wrapText="1"/>
    </xf>
    <xf numFmtId="0" fontId="47" fillId="0" borderId="21" xfId="3729" applyFont="1" applyBorder="1" applyAlignment="1">
      <alignment horizontal="left" wrapText="1"/>
    </xf>
    <xf numFmtId="0" fontId="47" fillId="0" borderId="14" xfId="3729" applyFont="1" applyBorder="1" applyAlignment="1">
      <alignment horizontal="left" wrapText="1"/>
    </xf>
    <xf numFmtId="0" fontId="47" fillId="0" borderId="15" xfId="3729" applyFont="1" applyBorder="1" applyAlignment="1">
      <alignment horizontal="left" wrapText="1"/>
    </xf>
  </cellXfs>
  <cellStyles count="4221"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18" xfId="9"/>
    <cellStyle name="20% - Акцент1 19" xfId="10"/>
    <cellStyle name="20% - Акцент1 2" xfId="11"/>
    <cellStyle name="20% - Акцент1 20" xfId="12"/>
    <cellStyle name="20% - Акцент1 21" xfId="13"/>
    <cellStyle name="20% - Акцент1 22" xfId="14"/>
    <cellStyle name="20% - Акцент1 23" xfId="15"/>
    <cellStyle name="20% - Акцент1 24" xfId="16"/>
    <cellStyle name="20% - Акцент1 25" xfId="17"/>
    <cellStyle name="20% - Акцент1 26" xfId="18"/>
    <cellStyle name="20% - Акцент1 27" xfId="19"/>
    <cellStyle name="20% - Акцент1 28" xfId="20"/>
    <cellStyle name="20% - Акцент1 29" xfId="21"/>
    <cellStyle name="20% - Акцент1 3" xfId="22"/>
    <cellStyle name="20% - Акцент1 30" xfId="23"/>
    <cellStyle name="20% - Акцент1 31" xfId="24"/>
    <cellStyle name="20% - Акцент1 32" xfId="25"/>
    <cellStyle name="20% - Акцент1 33" xfId="26"/>
    <cellStyle name="20% - Акцент1 34" xfId="27"/>
    <cellStyle name="20% - Акцент1 35" xfId="28"/>
    <cellStyle name="20% - Акцент1 36" xfId="29"/>
    <cellStyle name="20% - Акцент1 37" xfId="30"/>
    <cellStyle name="20% - Акцент1 38" xfId="31"/>
    <cellStyle name="20% - Акцент1 39" xfId="32"/>
    <cellStyle name="20% - Акцент1 4" xfId="33"/>
    <cellStyle name="20% - Акцент1 40" xfId="34"/>
    <cellStyle name="20% - Акцент1 41" xfId="35"/>
    <cellStyle name="20% - Акцент1 42" xfId="36"/>
    <cellStyle name="20% - Акцент1 43" xfId="37"/>
    <cellStyle name="20% - Акцент1 44" xfId="38"/>
    <cellStyle name="20% - Акцент1 45" xfId="39"/>
    <cellStyle name="20% - Акцент1 46" xfId="40"/>
    <cellStyle name="20% - Акцент1 47" xfId="41"/>
    <cellStyle name="20% - Акцент1 48" xfId="42"/>
    <cellStyle name="20% - Акцент1 49" xfId="43"/>
    <cellStyle name="20% - Акцент1 5" xfId="44"/>
    <cellStyle name="20% - Акцент1 50" xfId="45"/>
    <cellStyle name="20% - Акцент1 51" xfId="46"/>
    <cellStyle name="20% - Акцент1 52" xfId="47"/>
    <cellStyle name="20% - Акцент1 53" xfId="48"/>
    <cellStyle name="20% - Акцент1 54" xfId="49"/>
    <cellStyle name="20% - Акцент1 55" xfId="50"/>
    <cellStyle name="20% - Акцент1 56" xfId="51"/>
    <cellStyle name="20% - Акцент1 57" xfId="52"/>
    <cellStyle name="20% - Акцент1 58" xfId="53"/>
    <cellStyle name="20% - Акцент1 59" xfId="54"/>
    <cellStyle name="20% - Акцент1 6" xfId="55"/>
    <cellStyle name="20% - Акцент1 60" xfId="56"/>
    <cellStyle name="20% - Акцент1 61" xfId="57"/>
    <cellStyle name="20% - Акцент1 62" xfId="58"/>
    <cellStyle name="20% - Акцент1 63" xfId="59"/>
    <cellStyle name="20% - Акцент1 7" xfId="60"/>
    <cellStyle name="20% - Акцент1 8" xfId="61"/>
    <cellStyle name="20% - Акцент1 9" xfId="62"/>
    <cellStyle name="20% - Акцент2 10" xfId="63"/>
    <cellStyle name="20% - Акцент2 11" xfId="64"/>
    <cellStyle name="20% - Акцент2 12" xfId="65"/>
    <cellStyle name="20% - Акцент2 13" xfId="66"/>
    <cellStyle name="20% - Акцент2 14" xfId="67"/>
    <cellStyle name="20% - Акцент2 15" xfId="68"/>
    <cellStyle name="20% - Акцент2 16" xfId="69"/>
    <cellStyle name="20% - Акцент2 17" xfId="70"/>
    <cellStyle name="20% - Акцент2 18" xfId="71"/>
    <cellStyle name="20% - Акцент2 19" xfId="72"/>
    <cellStyle name="20% - Акцент2 2" xfId="73"/>
    <cellStyle name="20% - Акцент2 20" xfId="74"/>
    <cellStyle name="20% - Акцент2 21" xfId="75"/>
    <cellStyle name="20% - Акцент2 22" xfId="76"/>
    <cellStyle name="20% - Акцент2 23" xfId="77"/>
    <cellStyle name="20% - Акцент2 24" xfId="78"/>
    <cellStyle name="20% - Акцент2 25" xfId="79"/>
    <cellStyle name="20% - Акцент2 26" xfId="80"/>
    <cellStyle name="20% - Акцент2 27" xfId="81"/>
    <cellStyle name="20% - Акцент2 28" xfId="82"/>
    <cellStyle name="20% - Акцент2 29" xfId="83"/>
    <cellStyle name="20% - Акцент2 3" xfId="84"/>
    <cellStyle name="20% - Акцент2 30" xfId="85"/>
    <cellStyle name="20% - Акцент2 31" xfId="86"/>
    <cellStyle name="20% - Акцент2 32" xfId="87"/>
    <cellStyle name="20% - Акцент2 33" xfId="88"/>
    <cellStyle name="20% - Акцент2 34" xfId="89"/>
    <cellStyle name="20% - Акцент2 35" xfId="90"/>
    <cellStyle name="20% - Акцент2 36" xfId="91"/>
    <cellStyle name="20% - Акцент2 37" xfId="92"/>
    <cellStyle name="20% - Акцент2 38" xfId="93"/>
    <cellStyle name="20% - Акцент2 39" xfId="94"/>
    <cellStyle name="20% - Акцент2 4" xfId="95"/>
    <cellStyle name="20% - Акцент2 40" xfId="96"/>
    <cellStyle name="20% - Акцент2 41" xfId="97"/>
    <cellStyle name="20% - Акцент2 42" xfId="98"/>
    <cellStyle name="20% - Акцент2 43" xfId="99"/>
    <cellStyle name="20% - Акцент2 44" xfId="100"/>
    <cellStyle name="20% - Акцент2 45" xfId="101"/>
    <cellStyle name="20% - Акцент2 46" xfId="102"/>
    <cellStyle name="20% - Акцент2 47" xfId="103"/>
    <cellStyle name="20% - Акцент2 48" xfId="104"/>
    <cellStyle name="20% - Акцент2 49" xfId="105"/>
    <cellStyle name="20% - Акцент2 5" xfId="106"/>
    <cellStyle name="20% - Акцент2 50" xfId="107"/>
    <cellStyle name="20% - Акцент2 51" xfId="108"/>
    <cellStyle name="20% - Акцент2 52" xfId="109"/>
    <cellStyle name="20% - Акцент2 53" xfId="110"/>
    <cellStyle name="20% - Акцент2 54" xfId="111"/>
    <cellStyle name="20% - Акцент2 55" xfId="112"/>
    <cellStyle name="20% - Акцент2 56" xfId="113"/>
    <cellStyle name="20% - Акцент2 57" xfId="114"/>
    <cellStyle name="20% - Акцент2 58" xfId="115"/>
    <cellStyle name="20% - Акцент2 59" xfId="116"/>
    <cellStyle name="20% - Акцент2 6" xfId="117"/>
    <cellStyle name="20% - Акцент2 60" xfId="118"/>
    <cellStyle name="20% - Акцент2 61" xfId="119"/>
    <cellStyle name="20% - Акцент2 62" xfId="120"/>
    <cellStyle name="20% - Акцент2 63" xfId="121"/>
    <cellStyle name="20% - Акцент2 7" xfId="122"/>
    <cellStyle name="20% - Акцент2 8" xfId="123"/>
    <cellStyle name="20% - Акцент2 9" xfId="124"/>
    <cellStyle name="20% - Акцент3 10" xfId="125"/>
    <cellStyle name="20% - Акцент3 11" xfId="126"/>
    <cellStyle name="20% - Акцент3 12" xfId="127"/>
    <cellStyle name="20% - Акцент3 13" xfId="128"/>
    <cellStyle name="20% - Акцент3 14" xfId="129"/>
    <cellStyle name="20% - Акцент3 15" xfId="130"/>
    <cellStyle name="20% - Акцент3 16" xfId="131"/>
    <cellStyle name="20% - Акцент3 17" xfId="132"/>
    <cellStyle name="20% - Акцент3 18" xfId="133"/>
    <cellStyle name="20% - Акцент3 19" xfId="134"/>
    <cellStyle name="20% - Акцент3 2" xfId="135"/>
    <cellStyle name="20% - Акцент3 20" xfId="136"/>
    <cellStyle name="20% - Акцент3 21" xfId="137"/>
    <cellStyle name="20% - Акцент3 22" xfId="138"/>
    <cellStyle name="20% - Акцент3 23" xfId="139"/>
    <cellStyle name="20% - Акцент3 24" xfId="140"/>
    <cellStyle name="20% - Акцент3 25" xfId="141"/>
    <cellStyle name="20% - Акцент3 26" xfId="142"/>
    <cellStyle name="20% - Акцент3 27" xfId="143"/>
    <cellStyle name="20% - Акцент3 28" xfId="144"/>
    <cellStyle name="20% - Акцент3 29" xfId="145"/>
    <cellStyle name="20% - Акцент3 3" xfId="146"/>
    <cellStyle name="20% - Акцент3 30" xfId="147"/>
    <cellStyle name="20% - Акцент3 31" xfId="148"/>
    <cellStyle name="20% - Акцент3 32" xfId="149"/>
    <cellStyle name="20% - Акцент3 33" xfId="150"/>
    <cellStyle name="20% - Акцент3 34" xfId="151"/>
    <cellStyle name="20% - Акцент3 35" xfId="152"/>
    <cellStyle name="20% - Акцент3 36" xfId="153"/>
    <cellStyle name="20% - Акцент3 37" xfId="154"/>
    <cellStyle name="20% - Акцент3 38" xfId="155"/>
    <cellStyle name="20% - Акцент3 39" xfId="156"/>
    <cellStyle name="20% - Акцент3 4" xfId="157"/>
    <cellStyle name="20% - Акцент3 40" xfId="158"/>
    <cellStyle name="20% - Акцент3 41" xfId="159"/>
    <cellStyle name="20% - Акцент3 42" xfId="160"/>
    <cellStyle name="20% - Акцент3 43" xfId="161"/>
    <cellStyle name="20% - Акцент3 44" xfId="162"/>
    <cellStyle name="20% - Акцент3 45" xfId="163"/>
    <cellStyle name="20% - Акцент3 46" xfId="164"/>
    <cellStyle name="20% - Акцент3 47" xfId="165"/>
    <cellStyle name="20% - Акцент3 48" xfId="166"/>
    <cellStyle name="20% - Акцент3 49" xfId="167"/>
    <cellStyle name="20% - Акцент3 5" xfId="168"/>
    <cellStyle name="20% - Акцент3 50" xfId="169"/>
    <cellStyle name="20% - Акцент3 51" xfId="170"/>
    <cellStyle name="20% - Акцент3 52" xfId="171"/>
    <cellStyle name="20% - Акцент3 53" xfId="172"/>
    <cellStyle name="20% - Акцент3 54" xfId="173"/>
    <cellStyle name="20% - Акцент3 55" xfId="174"/>
    <cellStyle name="20% - Акцент3 56" xfId="175"/>
    <cellStyle name="20% - Акцент3 57" xfId="176"/>
    <cellStyle name="20% - Акцент3 58" xfId="177"/>
    <cellStyle name="20% - Акцент3 59" xfId="178"/>
    <cellStyle name="20% - Акцент3 6" xfId="179"/>
    <cellStyle name="20% - Акцент3 60" xfId="180"/>
    <cellStyle name="20% - Акцент3 61" xfId="181"/>
    <cellStyle name="20% - Акцент3 62" xfId="182"/>
    <cellStyle name="20% - Акцент3 63" xfId="183"/>
    <cellStyle name="20% - Акцент3 7" xfId="184"/>
    <cellStyle name="20% - Акцент3 8" xfId="185"/>
    <cellStyle name="20% - Акцент3 9" xfId="186"/>
    <cellStyle name="20% - Акцент4 10" xfId="187"/>
    <cellStyle name="20% - Акцент4 11" xfId="188"/>
    <cellStyle name="20% - Акцент4 12" xfId="189"/>
    <cellStyle name="20% - Акцент4 13" xfId="190"/>
    <cellStyle name="20% - Акцент4 14" xfId="191"/>
    <cellStyle name="20% - Акцент4 15" xfId="192"/>
    <cellStyle name="20% - Акцент4 16" xfId="193"/>
    <cellStyle name="20% - Акцент4 17" xfId="194"/>
    <cellStyle name="20% - Акцент4 18" xfId="195"/>
    <cellStyle name="20% - Акцент4 19" xfId="196"/>
    <cellStyle name="20% - Акцент4 2" xfId="197"/>
    <cellStyle name="20% - Акцент4 20" xfId="198"/>
    <cellStyle name="20% - Акцент4 21" xfId="199"/>
    <cellStyle name="20% - Акцент4 22" xfId="200"/>
    <cellStyle name="20% - Акцент4 23" xfId="201"/>
    <cellStyle name="20% - Акцент4 24" xfId="202"/>
    <cellStyle name="20% - Акцент4 25" xfId="203"/>
    <cellStyle name="20% - Акцент4 26" xfId="204"/>
    <cellStyle name="20% - Акцент4 27" xfId="205"/>
    <cellStyle name="20% - Акцент4 28" xfId="206"/>
    <cellStyle name="20% - Акцент4 29" xfId="207"/>
    <cellStyle name="20% - Акцент4 3" xfId="208"/>
    <cellStyle name="20% - Акцент4 30" xfId="209"/>
    <cellStyle name="20% - Акцент4 31" xfId="210"/>
    <cellStyle name="20% - Акцент4 32" xfId="211"/>
    <cellStyle name="20% - Акцент4 33" xfId="212"/>
    <cellStyle name="20% - Акцент4 34" xfId="213"/>
    <cellStyle name="20% - Акцент4 35" xfId="214"/>
    <cellStyle name="20% - Акцент4 36" xfId="215"/>
    <cellStyle name="20% - Акцент4 37" xfId="216"/>
    <cellStyle name="20% - Акцент4 38" xfId="217"/>
    <cellStyle name="20% - Акцент4 39" xfId="218"/>
    <cellStyle name="20% - Акцент4 4" xfId="219"/>
    <cellStyle name="20% - Акцент4 40" xfId="220"/>
    <cellStyle name="20% - Акцент4 41" xfId="221"/>
    <cellStyle name="20% - Акцент4 42" xfId="222"/>
    <cellStyle name="20% - Акцент4 43" xfId="223"/>
    <cellStyle name="20% - Акцент4 44" xfId="224"/>
    <cellStyle name="20% - Акцент4 45" xfId="225"/>
    <cellStyle name="20% - Акцент4 46" xfId="226"/>
    <cellStyle name="20% - Акцент4 47" xfId="227"/>
    <cellStyle name="20% - Акцент4 48" xfId="228"/>
    <cellStyle name="20% - Акцент4 49" xfId="229"/>
    <cellStyle name="20% - Акцент4 5" xfId="230"/>
    <cellStyle name="20% - Акцент4 50" xfId="231"/>
    <cellStyle name="20% - Акцент4 51" xfId="232"/>
    <cellStyle name="20% - Акцент4 52" xfId="233"/>
    <cellStyle name="20% - Акцент4 53" xfId="234"/>
    <cellStyle name="20% - Акцент4 54" xfId="235"/>
    <cellStyle name="20% - Акцент4 55" xfId="236"/>
    <cellStyle name="20% - Акцент4 56" xfId="237"/>
    <cellStyle name="20% - Акцент4 57" xfId="238"/>
    <cellStyle name="20% - Акцент4 58" xfId="239"/>
    <cellStyle name="20% - Акцент4 59" xfId="240"/>
    <cellStyle name="20% - Акцент4 6" xfId="241"/>
    <cellStyle name="20% - Акцент4 60" xfId="242"/>
    <cellStyle name="20% - Акцент4 61" xfId="243"/>
    <cellStyle name="20% - Акцент4 62" xfId="244"/>
    <cellStyle name="20% - Акцент4 63" xfId="245"/>
    <cellStyle name="20% - Акцент4 7" xfId="246"/>
    <cellStyle name="20% - Акцент4 8" xfId="247"/>
    <cellStyle name="20% - Акцент4 9" xfId="248"/>
    <cellStyle name="20% - Акцент5 10" xfId="249"/>
    <cellStyle name="20% - Акцент5 11" xfId="250"/>
    <cellStyle name="20% - Акцент5 12" xfId="251"/>
    <cellStyle name="20% - Акцент5 13" xfId="252"/>
    <cellStyle name="20% - Акцент5 14" xfId="253"/>
    <cellStyle name="20% - Акцент5 15" xfId="254"/>
    <cellStyle name="20% - Акцент5 16" xfId="255"/>
    <cellStyle name="20% - Акцент5 17" xfId="256"/>
    <cellStyle name="20% - Акцент5 18" xfId="257"/>
    <cellStyle name="20% - Акцент5 19" xfId="258"/>
    <cellStyle name="20% - Акцент5 2" xfId="259"/>
    <cellStyle name="20% - Акцент5 20" xfId="260"/>
    <cellStyle name="20% - Акцент5 21" xfId="261"/>
    <cellStyle name="20% - Акцент5 22" xfId="262"/>
    <cellStyle name="20% - Акцент5 23" xfId="263"/>
    <cellStyle name="20% - Акцент5 24" xfId="264"/>
    <cellStyle name="20% - Акцент5 25" xfId="265"/>
    <cellStyle name="20% - Акцент5 26" xfId="266"/>
    <cellStyle name="20% - Акцент5 27" xfId="267"/>
    <cellStyle name="20% - Акцент5 28" xfId="268"/>
    <cellStyle name="20% - Акцент5 29" xfId="269"/>
    <cellStyle name="20% - Акцент5 3" xfId="270"/>
    <cellStyle name="20% - Акцент5 30" xfId="271"/>
    <cellStyle name="20% - Акцент5 31" xfId="272"/>
    <cellStyle name="20% - Акцент5 32" xfId="273"/>
    <cellStyle name="20% - Акцент5 33" xfId="274"/>
    <cellStyle name="20% - Акцент5 34" xfId="275"/>
    <cellStyle name="20% - Акцент5 35" xfId="276"/>
    <cellStyle name="20% - Акцент5 36" xfId="277"/>
    <cellStyle name="20% - Акцент5 37" xfId="278"/>
    <cellStyle name="20% - Акцент5 38" xfId="279"/>
    <cellStyle name="20% - Акцент5 39" xfId="280"/>
    <cellStyle name="20% - Акцент5 4" xfId="281"/>
    <cellStyle name="20% - Акцент5 40" xfId="282"/>
    <cellStyle name="20% - Акцент5 41" xfId="283"/>
    <cellStyle name="20% - Акцент5 42" xfId="284"/>
    <cellStyle name="20% - Акцент5 43" xfId="285"/>
    <cellStyle name="20% - Акцент5 44" xfId="286"/>
    <cellStyle name="20% - Акцент5 45" xfId="287"/>
    <cellStyle name="20% - Акцент5 46" xfId="288"/>
    <cellStyle name="20% - Акцент5 47" xfId="289"/>
    <cellStyle name="20% - Акцент5 48" xfId="290"/>
    <cellStyle name="20% - Акцент5 49" xfId="291"/>
    <cellStyle name="20% - Акцент5 5" xfId="292"/>
    <cellStyle name="20% - Акцент5 50" xfId="293"/>
    <cellStyle name="20% - Акцент5 51" xfId="294"/>
    <cellStyle name="20% - Акцент5 52" xfId="295"/>
    <cellStyle name="20% - Акцент5 53" xfId="296"/>
    <cellStyle name="20% - Акцент5 54" xfId="297"/>
    <cellStyle name="20% - Акцент5 55" xfId="298"/>
    <cellStyle name="20% - Акцент5 56" xfId="299"/>
    <cellStyle name="20% - Акцент5 57" xfId="300"/>
    <cellStyle name="20% - Акцент5 58" xfId="301"/>
    <cellStyle name="20% - Акцент5 59" xfId="302"/>
    <cellStyle name="20% - Акцент5 6" xfId="303"/>
    <cellStyle name="20% - Акцент5 60" xfId="304"/>
    <cellStyle name="20% - Акцент5 61" xfId="305"/>
    <cellStyle name="20% - Акцент5 62" xfId="306"/>
    <cellStyle name="20% - Акцент5 63" xfId="307"/>
    <cellStyle name="20% - Акцент5 7" xfId="308"/>
    <cellStyle name="20% - Акцент5 8" xfId="309"/>
    <cellStyle name="20% - Акцент5 9" xfId="310"/>
    <cellStyle name="20% - Акцент6 10" xfId="311"/>
    <cellStyle name="20% - Акцент6 11" xfId="312"/>
    <cellStyle name="20% - Акцент6 12" xfId="313"/>
    <cellStyle name="20% - Акцент6 13" xfId="314"/>
    <cellStyle name="20% - Акцент6 14" xfId="315"/>
    <cellStyle name="20% - Акцент6 15" xfId="316"/>
    <cellStyle name="20% - Акцент6 16" xfId="317"/>
    <cellStyle name="20% - Акцент6 17" xfId="318"/>
    <cellStyle name="20% - Акцент6 18" xfId="319"/>
    <cellStyle name="20% - Акцент6 19" xfId="320"/>
    <cellStyle name="20% - Акцент6 2" xfId="321"/>
    <cellStyle name="20% - Акцент6 20" xfId="322"/>
    <cellStyle name="20% - Акцент6 21" xfId="323"/>
    <cellStyle name="20% - Акцент6 22" xfId="324"/>
    <cellStyle name="20% - Акцент6 23" xfId="325"/>
    <cellStyle name="20% - Акцент6 24" xfId="326"/>
    <cellStyle name="20% - Акцент6 25" xfId="327"/>
    <cellStyle name="20% - Акцент6 26" xfId="328"/>
    <cellStyle name="20% - Акцент6 27" xfId="329"/>
    <cellStyle name="20% - Акцент6 28" xfId="330"/>
    <cellStyle name="20% - Акцент6 29" xfId="331"/>
    <cellStyle name="20% - Акцент6 3" xfId="332"/>
    <cellStyle name="20% - Акцент6 30" xfId="333"/>
    <cellStyle name="20% - Акцент6 31" xfId="334"/>
    <cellStyle name="20% - Акцент6 32" xfId="335"/>
    <cellStyle name="20% - Акцент6 33" xfId="336"/>
    <cellStyle name="20% - Акцент6 34" xfId="337"/>
    <cellStyle name="20% - Акцент6 35" xfId="338"/>
    <cellStyle name="20% - Акцент6 36" xfId="339"/>
    <cellStyle name="20% - Акцент6 37" xfId="340"/>
    <cellStyle name="20% - Акцент6 38" xfId="341"/>
    <cellStyle name="20% - Акцент6 39" xfId="342"/>
    <cellStyle name="20% - Акцент6 4" xfId="343"/>
    <cellStyle name="20% - Акцент6 40" xfId="344"/>
    <cellStyle name="20% - Акцент6 41" xfId="345"/>
    <cellStyle name="20% - Акцент6 42" xfId="346"/>
    <cellStyle name="20% - Акцент6 43" xfId="347"/>
    <cellStyle name="20% - Акцент6 44" xfId="348"/>
    <cellStyle name="20% - Акцент6 45" xfId="349"/>
    <cellStyle name="20% - Акцент6 46" xfId="350"/>
    <cellStyle name="20% - Акцент6 47" xfId="351"/>
    <cellStyle name="20% - Акцент6 48" xfId="352"/>
    <cellStyle name="20% - Акцент6 49" xfId="353"/>
    <cellStyle name="20% - Акцент6 5" xfId="354"/>
    <cellStyle name="20% - Акцент6 50" xfId="355"/>
    <cellStyle name="20% - Акцент6 51" xfId="356"/>
    <cellStyle name="20% - Акцент6 52" xfId="357"/>
    <cellStyle name="20% - Акцент6 53" xfId="358"/>
    <cellStyle name="20% - Акцент6 54" xfId="359"/>
    <cellStyle name="20% - Акцент6 55" xfId="360"/>
    <cellStyle name="20% - Акцент6 56" xfId="361"/>
    <cellStyle name="20% - Акцент6 57" xfId="362"/>
    <cellStyle name="20% - Акцент6 58" xfId="363"/>
    <cellStyle name="20% - Акцент6 59" xfId="364"/>
    <cellStyle name="20% - Акцент6 6" xfId="365"/>
    <cellStyle name="20% - Акцент6 60" xfId="366"/>
    <cellStyle name="20% - Акцент6 61" xfId="367"/>
    <cellStyle name="20% - Акцент6 62" xfId="368"/>
    <cellStyle name="20% - Акцент6 63" xfId="369"/>
    <cellStyle name="20% - Акцент6 7" xfId="370"/>
    <cellStyle name="20% - Акцент6 8" xfId="371"/>
    <cellStyle name="20% - Акцент6 9" xfId="372"/>
    <cellStyle name="40% - Акцент1 10" xfId="373"/>
    <cellStyle name="40% - Акцент1 11" xfId="374"/>
    <cellStyle name="40% - Акцент1 12" xfId="375"/>
    <cellStyle name="40% - Акцент1 13" xfId="376"/>
    <cellStyle name="40% - Акцент1 14" xfId="377"/>
    <cellStyle name="40% - Акцент1 15" xfId="378"/>
    <cellStyle name="40% - Акцент1 16" xfId="379"/>
    <cellStyle name="40% - Акцент1 17" xfId="380"/>
    <cellStyle name="40% - Акцент1 18" xfId="381"/>
    <cellStyle name="40% - Акцент1 19" xfId="382"/>
    <cellStyle name="40% - Акцент1 2" xfId="383"/>
    <cellStyle name="40% - Акцент1 20" xfId="384"/>
    <cellStyle name="40% - Акцент1 21" xfId="385"/>
    <cellStyle name="40% - Акцент1 22" xfId="386"/>
    <cellStyle name="40% - Акцент1 23" xfId="387"/>
    <cellStyle name="40% - Акцент1 24" xfId="388"/>
    <cellStyle name="40% - Акцент1 25" xfId="389"/>
    <cellStyle name="40% - Акцент1 26" xfId="390"/>
    <cellStyle name="40% - Акцент1 27" xfId="391"/>
    <cellStyle name="40% - Акцент1 28" xfId="392"/>
    <cellStyle name="40% - Акцент1 29" xfId="393"/>
    <cellStyle name="40% - Акцент1 3" xfId="394"/>
    <cellStyle name="40% - Акцент1 30" xfId="395"/>
    <cellStyle name="40% - Акцент1 31" xfId="396"/>
    <cellStyle name="40% - Акцент1 32" xfId="397"/>
    <cellStyle name="40% - Акцент1 33" xfId="398"/>
    <cellStyle name="40% - Акцент1 34" xfId="399"/>
    <cellStyle name="40% - Акцент1 35" xfId="400"/>
    <cellStyle name="40% - Акцент1 36" xfId="401"/>
    <cellStyle name="40% - Акцент1 37" xfId="402"/>
    <cellStyle name="40% - Акцент1 38" xfId="403"/>
    <cellStyle name="40% - Акцент1 39" xfId="404"/>
    <cellStyle name="40% - Акцент1 4" xfId="405"/>
    <cellStyle name="40% - Акцент1 40" xfId="406"/>
    <cellStyle name="40% - Акцент1 41" xfId="407"/>
    <cellStyle name="40% - Акцент1 42" xfId="408"/>
    <cellStyle name="40% - Акцент1 43" xfId="409"/>
    <cellStyle name="40% - Акцент1 44" xfId="410"/>
    <cellStyle name="40% - Акцент1 45" xfId="411"/>
    <cellStyle name="40% - Акцент1 46" xfId="412"/>
    <cellStyle name="40% - Акцент1 47" xfId="413"/>
    <cellStyle name="40% - Акцент1 48" xfId="414"/>
    <cellStyle name="40% - Акцент1 49" xfId="415"/>
    <cellStyle name="40% - Акцент1 5" xfId="416"/>
    <cellStyle name="40% - Акцент1 50" xfId="417"/>
    <cellStyle name="40% - Акцент1 51" xfId="418"/>
    <cellStyle name="40% - Акцент1 52" xfId="419"/>
    <cellStyle name="40% - Акцент1 53" xfId="420"/>
    <cellStyle name="40% - Акцент1 54" xfId="421"/>
    <cellStyle name="40% - Акцент1 55" xfId="422"/>
    <cellStyle name="40% - Акцент1 56" xfId="423"/>
    <cellStyle name="40% - Акцент1 57" xfId="424"/>
    <cellStyle name="40% - Акцент1 58" xfId="425"/>
    <cellStyle name="40% - Акцент1 59" xfId="426"/>
    <cellStyle name="40% - Акцент1 6" xfId="427"/>
    <cellStyle name="40% - Акцент1 60" xfId="428"/>
    <cellStyle name="40% - Акцент1 61" xfId="429"/>
    <cellStyle name="40% - Акцент1 62" xfId="430"/>
    <cellStyle name="40% - Акцент1 63" xfId="431"/>
    <cellStyle name="40% - Акцент1 7" xfId="432"/>
    <cellStyle name="40% - Акцент1 8" xfId="433"/>
    <cellStyle name="40% - Акцент1 9" xfId="434"/>
    <cellStyle name="40% - Акцент2 10" xfId="435"/>
    <cellStyle name="40% - Акцент2 11" xfId="436"/>
    <cellStyle name="40% - Акцент2 12" xfId="437"/>
    <cellStyle name="40% - Акцент2 13" xfId="438"/>
    <cellStyle name="40% - Акцент2 14" xfId="439"/>
    <cellStyle name="40% - Акцент2 15" xfId="440"/>
    <cellStyle name="40% - Акцент2 16" xfId="441"/>
    <cellStyle name="40% - Акцент2 17" xfId="442"/>
    <cellStyle name="40% - Акцент2 18" xfId="443"/>
    <cellStyle name="40% - Акцент2 19" xfId="444"/>
    <cellStyle name="40% - Акцент2 2" xfId="445"/>
    <cellStyle name="40% - Акцент2 20" xfId="446"/>
    <cellStyle name="40% - Акцент2 21" xfId="447"/>
    <cellStyle name="40% - Акцент2 22" xfId="448"/>
    <cellStyle name="40% - Акцент2 23" xfId="449"/>
    <cellStyle name="40% - Акцент2 24" xfId="450"/>
    <cellStyle name="40% - Акцент2 25" xfId="451"/>
    <cellStyle name="40% - Акцент2 26" xfId="452"/>
    <cellStyle name="40% - Акцент2 27" xfId="453"/>
    <cellStyle name="40% - Акцент2 28" xfId="454"/>
    <cellStyle name="40% - Акцент2 29" xfId="455"/>
    <cellStyle name="40% - Акцент2 3" xfId="456"/>
    <cellStyle name="40% - Акцент2 30" xfId="457"/>
    <cellStyle name="40% - Акцент2 31" xfId="458"/>
    <cellStyle name="40% - Акцент2 32" xfId="459"/>
    <cellStyle name="40% - Акцент2 33" xfId="460"/>
    <cellStyle name="40% - Акцент2 34" xfId="461"/>
    <cellStyle name="40% - Акцент2 35" xfId="462"/>
    <cellStyle name="40% - Акцент2 36" xfId="463"/>
    <cellStyle name="40% - Акцент2 37" xfId="464"/>
    <cellStyle name="40% - Акцент2 38" xfId="465"/>
    <cellStyle name="40% - Акцент2 39" xfId="466"/>
    <cellStyle name="40% - Акцент2 4" xfId="467"/>
    <cellStyle name="40% - Акцент2 40" xfId="468"/>
    <cellStyle name="40% - Акцент2 41" xfId="469"/>
    <cellStyle name="40% - Акцент2 42" xfId="470"/>
    <cellStyle name="40% - Акцент2 43" xfId="471"/>
    <cellStyle name="40% - Акцент2 44" xfId="472"/>
    <cellStyle name="40% - Акцент2 45" xfId="473"/>
    <cellStyle name="40% - Акцент2 46" xfId="474"/>
    <cellStyle name="40% - Акцент2 47" xfId="475"/>
    <cellStyle name="40% - Акцент2 48" xfId="476"/>
    <cellStyle name="40% - Акцент2 49" xfId="477"/>
    <cellStyle name="40% - Акцент2 5" xfId="478"/>
    <cellStyle name="40% - Акцент2 50" xfId="479"/>
    <cellStyle name="40% - Акцент2 51" xfId="480"/>
    <cellStyle name="40% - Акцент2 52" xfId="481"/>
    <cellStyle name="40% - Акцент2 53" xfId="482"/>
    <cellStyle name="40% - Акцент2 54" xfId="483"/>
    <cellStyle name="40% - Акцент2 55" xfId="484"/>
    <cellStyle name="40% - Акцент2 56" xfId="485"/>
    <cellStyle name="40% - Акцент2 57" xfId="486"/>
    <cellStyle name="40% - Акцент2 58" xfId="487"/>
    <cellStyle name="40% - Акцент2 59" xfId="488"/>
    <cellStyle name="40% - Акцент2 6" xfId="489"/>
    <cellStyle name="40% - Акцент2 60" xfId="490"/>
    <cellStyle name="40% - Акцент2 61" xfId="491"/>
    <cellStyle name="40% - Акцент2 62" xfId="492"/>
    <cellStyle name="40% - Акцент2 63" xfId="493"/>
    <cellStyle name="40% - Акцент2 7" xfId="494"/>
    <cellStyle name="40% - Акцент2 8" xfId="495"/>
    <cellStyle name="40% - Акцент2 9" xfId="496"/>
    <cellStyle name="40% - Акцент3 10" xfId="497"/>
    <cellStyle name="40% - Акцент3 11" xfId="498"/>
    <cellStyle name="40% - Акцент3 12" xfId="499"/>
    <cellStyle name="40% - Акцент3 13" xfId="500"/>
    <cellStyle name="40% - Акцент3 14" xfId="501"/>
    <cellStyle name="40% - Акцент3 15" xfId="502"/>
    <cellStyle name="40% - Акцент3 16" xfId="503"/>
    <cellStyle name="40% - Акцент3 17" xfId="504"/>
    <cellStyle name="40% - Акцент3 18" xfId="505"/>
    <cellStyle name="40% - Акцент3 19" xfId="506"/>
    <cellStyle name="40% - Акцент3 2" xfId="507"/>
    <cellStyle name="40% - Акцент3 20" xfId="508"/>
    <cellStyle name="40% - Акцент3 21" xfId="509"/>
    <cellStyle name="40% - Акцент3 22" xfId="510"/>
    <cellStyle name="40% - Акцент3 23" xfId="511"/>
    <cellStyle name="40% - Акцент3 24" xfId="512"/>
    <cellStyle name="40% - Акцент3 25" xfId="513"/>
    <cellStyle name="40% - Акцент3 26" xfId="514"/>
    <cellStyle name="40% - Акцент3 27" xfId="515"/>
    <cellStyle name="40% - Акцент3 28" xfId="516"/>
    <cellStyle name="40% - Акцент3 29" xfId="517"/>
    <cellStyle name="40% - Акцент3 3" xfId="518"/>
    <cellStyle name="40% - Акцент3 30" xfId="519"/>
    <cellStyle name="40% - Акцент3 31" xfId="520"/>
    <cellStyle name="40% - Акцент3 32" xfId="521"/>
    <cellStyle name="40% - Акцент3 33" xfId="522"/>
    <cellStyle name="40% - Акцент3 34" xfId="523"/>
    <cellStyle name="40% - Акцент3 35" xfId="524"/>
    <cellStyle name="40% - Акцент3 36" xfId="525"/>
    <cellStyle name="40% - Акцент3 37" xfId="526"/>
    <cellStyle name="40% - Акцент3 38" xfId="527"/>
    <cellStyle name="40% - Акцент3 39" xfId="528"/>
    <cellStyle name="40% - Акцент3 4" xfId="529"/>
    <cellStyle name="40% - Акцент3 40" xfId="530"/>
    <cellStyle name="40% - Акцент3 41" xfId="531"/>
    <cellStyle name="40% - Акцент3 42" xfId="532"/>
    <cellStyle name="40% - Акцент3 43" xfId="533"/>
    <cellStyle name="40% - Акцент3 44" xfId="534"/>
    <cellStyle name="40% - Акцент3 45" xfId="535"/>
    <cellStyle name="40% - Акцент3 46" xfId="536"/>
    <cellStyle name="40% - Акцент3 47" xfId="537"/>
    <cellStyle name="40% - Акцент3 48" xfId="538"/>
    <cellStyle name="40% - Акцент3 49" xfId="539"/>
    <cellStyle name="40% - Акцент3 5" xfId="540"/>
    <cellStyle name="40% - Акцент3 50" xfId="541"/>
    <cellStyle name="40% - Акцент3 51" xfId="542"/>
    <cellStyle name="40% - Акцент3 52" xfId="543"/>
    <cellStyle name="40% - Акцент3 53" xfId="544"/>
    <cellStyle name="40% - Акцент3 54" xfId="545"/>
    <cellStyle name="40% - Акцент3 55" xfId="546"/>
    <cellStyle name="40% - Акцент3 56" xfId="547"/>
    <cellStyle name="40% - Акцент3 57" xfId="548"/>
    <cellStyle name="40% - Акцент3 58" xfId="549"/>
    <cellStyle name="40% - Акцент3 59" xfId="550"/>
    <cellStyle name="40% - Акцент3 6" xfId="551"/>
    <cellStyle name="40% - Акцент3 60" xfId="552"/>
    <cellStyle name="40% - Акцент3 61" xfId="553"/>
    <cellStyle name="40% - Акцент3 62" xfId="554"/>
    <cellStyle name="40% - Акцент3 63" xfId="555"/>
    <cellStyle name="40% - Акцент3 7" xfId="556"/>
    <cellStyle name="40% - Акцент3 8" xfId="557"/>
    <cellStyle name="40% - Акцент3 9" xfId="558"/>
    <cellStyle name="40% - Акцент4 10" xfId="559"/>
    <cellStyle name="40% - Акцент4 11" xfId="560"/>
    <cellStyle name="40% - Акцент4 12" xfId="561"/>
    <cellStyle name="40% - Акцент4 13" xfId="562"/>
    <cellStyle name="40% - Акцент4 14" xfId="563"/>
    <cellStyle name="40% - Акцент4 15" xfId="564"/>
    <cellStyle name="40% - Акцент4 16" xfId="565"/>
    <cellStyle name="40% - Акцент4 17" xfId="566"/>
    <cellStyle name="40% - Акцент4 18" xfId="567"/>
    <cellStyle name="40% - Акцент4 19" xfId="568"/>
    <cellStyle name="40% - Акцент4 2" xfId="569"/>
    <cellStyle name="40% - Акцент4 20" xfId="570"/>
    <cellStyle name="40% - Акцент4 21" xfId="571"/>
    <cellStyle name="40% - Акцент4 22" xfId="572"/>
    <cellStyle name="40% - Акцент4 23" xfId="573"/>
    <cellStyle name="40% - Акцент4 24" xfId="574"/>
    <cellStyle name="40% - Акцент4 25" xfId="575"/>
    <cellStyle name="40% - Акцент4 26" xfId="576"/>
    <cellStyle name="40% - Акцент4 27" xfId="577"/>
    <cellStyle name="40% - Акцент4 28" xfId="578"/>
    <cellStyle name="40% - Акцент4 29" xfId="579"/>
    <cellStyle name="40% - Акцент4 3" xfId="580"/>
    <cellStyle name="40% - Акцент4 30" xfId="581"/>
    <cellStyle name="40% - Акцент4 31" xfId="582"/>
    <cellStyle name="40% - Акцент4 32" xfId="583"/>
    <cellStyle name="40% - Акцент4 33" xfId="584"/>
    <cellStyle name="40% - Акцент4 34" xfId="585"/>
    <cellStyle name="40% - Акцент4 35" xfId="586"/>
    <cellStyle name="40% - Акцент4 36" xfId="587"/>
    <cellStyle name="40% - Акцент4 37" xfId="588"/>
    <cellStyle name="40% - Акцент4 38" xfId="589"/>
    <cellStyle name="40% - Акцент4 39" xfId="590"/>
    <cellStyle name="40% - Акцент4 4" xfId="591"/>
    <cellStyle name="40% - Акцент4 40" xfId="592"/>
    <cellStyle name="40% - Акцент4 41" xfId="593"/>
    <cellStyle name="40% - Акцент4 42" xfId="594"/>
    <cellStyle name="40% - Акцент4 43" xfId="595"/>
    <cellStyle name="40% - Акцент4 44" xfId="596"/>
    <cellStyle name="40% - Акцент4 45" xfId="597"/>
    <cellStyle name="40% - Акцент4 46" xfId="598"/>
    <cellStyle name="40% - Акцент4 47" xfId="599"/>
    <cellStyle name="40% - Акцент4 48" xfId="600"/>
    <cellStyle name="40% - Акцент4 49" xfId="601"/>
    <cellStyle name="40% - Акцент4 5" xfId="602"/>
    <cellStyle name="40% - Акцент4 50" xfId="603"/>
    <cellStyle name="40% - Акцент4 51" xfId="604"/>
    <cellStyle name="40% - Акцент4 52" xfId="605"/>
    <cellStyle name="40% - Акцент4 53" xfId="606"/>
    <cellStyle name="40% - Акцент4 54" xfId="607"/>
    <cellStyle name="40% - Акцент4 55" xfId="608"/>
    <cellStyle name="40% - Акцент4 56" xfId="609"/>
    <cellStyle name="40% - Акцент4 57" xfId="610"/>
    <cellStyle name="40% - Акцент4 58" xfId="611"/>
    <cellStyle name="40% - Акцент4 59" xfId="612"/>
    <cellStyle name="40% - Акцент4 6" xfId="613"/>
    <cellStyle name="40% - Акцент4 60" xfId="614"/>
    <cellStyle name="40% - Акцент4 61" xfId="615"/>
    <cellStyle name="40% - Акцент4 62" xfId="616"/>
    <cellStyle name="40% - Акцент4 63" xfId="617"/>
    <cellStyle name="40% - Акцент4 7" xfId="618"/>
    <cellStyle name="40% - Акцент4 8" xfId="619"/>
    <cellStyle name="40% - Акцент4 9" xfId="620"/>
    <cellStyle name="40% - Акцент5 10" xfId="621"/>
    <cellStyle name="40% - Акцент5 11" xfId="622"/>
    <cellStyle name="40% - Акцент5 12" xfId="623"/>
    <cellStyle name="40% - Акцент5 13" xfId="624"/>
    <cellStyle name="40% - Акцент5 14" xfId="625"/>
    <cellStyle name="40% - Акцент5 15" xfId="626"/>
    <cellStyle name="40% - Акцент5 16" xfId="627"/>
    <cellStyle name="40% - Акцент5 17" xfId="628"/>
    <cellStyle name="40% - Акцент5 18" xfId="629"/>
    <cellStyle name="40% - Акцент5 19" xfId="630"/>
    <cellStyle name="40% - Акцент5 2" xfId="631"/>
    <cellStyle name="40% - Акцент5 20" xfId="632"/>
    <cellStyle name="40% - Акцент5 21" xfId="633"/>
    <cellStyle name="40% - Акцент5 22" xfId="634"/>
    <cellStyle name="40% - Акцент5 23" xfId="635"/>
    <cellStyle name="40% - Акцент5 24" xfId="636"/>
    <cellStyle name="40% - Акцент5 25" xfId="637"/>
    <cellStyle name="40% - Акцент5 26" xfId="638"/>
    <cellStyle name="40% - Акцент5 27" xfId="639"/>
    <cellStyle name="40% - Акцент5 28" xfId="640"/>
    <cellStyle name="40% - Акцент5 29" xfId="641"/>
    <cellStyle name="40% - Акцент5 3" xfId="642"/>
    <cellStyle name="40% - Акцент5 30" xfId="643"/>
    <cellStyle name="40% - Акцент5 31" xfId="644"/>
    <cellStyle name="40% - Акцент5 32" xfId="645"/>
    <cellStyle name="40% - Акцент5 33" xfId="646"/>
    <cellStyle name="40% - Акцент5 34" xfId="647"/>
    <cellStyle name="40% - Акцент5 35" xfId="648"/>
    <cellStyle name="40% - Акцент5 36" xfId="649"/>
    <cellStyle name="40% - Акцент5 37" xfId="650"/>
    <cellStyle name="40% - Акцент5 38" xfId="651"/>
    <cellStyle name="40% - Акцент5 39" xfId="652"/>
    <cellStyle name="40% - Акцент5 4" xfId="653"/>
    <cellStyle name="40% - Акцент5 40" xfId="654"/>
    <cellStyle name="40% - Акцент5 41" xfId="655"/>
    <cellStyle name="40% - Акцент5 42" xfId="656"/>
    <cellStyle name="40% - Акцент5 43" xfId="657"/>
    <cellStyle name="40% - Акцент5 44" xfId="658"/>
    <cellStyle name="40% - Акцент5 45" xfId="659"/>
    <cellStyle name="40% - Акцент5 46" xfId="660"/>
    <cellStyle name="40% - Акцент5 47" xfId="661"/>
    <cellStyle name="40% - Акцент5 48" xfId="662"/>
    <cellStyle name="40% - Акцент5 49" xfId="663"/>
    <cellStyle name="40% - Акцент5 5" xfId="664"/>
    <cellStyle name="40% - Акцент5 50" xfId="665"/>
    <cellStyle name="40% - Акцент5 51" xfId="666"/>
    <cellStyle name="40% - Акцент5 52" xfId="667"/>
    <cellStyle name="40% - Акцент5 53" xfId="668"/>
    <cellStyle name="40% - Акцент5 54" xfId="669"/>
    <cellStyle name="40% - Акцент5 55" xfId="670"/>
    <cellStyle name="40% - Акцент5 56" xfId="671"/>
    <cellStyle name="40% - Акцент5 57" xfId="672"/>
    <cellStyle name="40% - Акцент5 58" xfId="673"/>
    <cellStyle name="40% - Акцент5 59" xfId="674"/>
    <cellStyle name="40% - Акцент5 6" xfId="675"/>
    <cellStyle name="40% - Акцент5 60" xfId="676"/>
    <cellStyle name="40% - Акцент5 61" xfId="677"/>
    <cellStyle name="40% - Акцент5 62" xfId="678"/>
    <cellStyle name="40% - Акцент5 63" xfId="679"/>
    <cellStyle name="40% - Акцент5 7" xfId="680"/>
    <cellStyle name="40% - Акцент5 8" xfId="681"/>
    <cellStyle name="40% - Акцент5 9" xfId="682"/>
    <cellStyle name="40% - Акцент6 10" xfId="683"/>
    <cellStyle name="40% - Акцент6 11" xfId="684"/>
    <cellStyle name="40% - Акцент6 12" xfId="685"/>
    <cellStyle name="40% - Акцент6 13" xfId="686"/>
    <cellStyle name="40% - Акцент6 14" xfId="687"/>
    <cellStyle name="40% - Акцент6 15" xfId="688"/>
    <cellStyle name="40% - Акцент6 16" xfId="689"/>
    <cellStyle name="40% - Акцент6 17" xfId="690"/>
    <cellStyle name="40% - Акцент6 18" xfId="691"/>
    <cellStyle name="40% - Акцент6 19" xfId="692"/>
    <cellStyle name="40% - Акцент6 2" xfId="693"/>
    <cellStyle name="40% - Акцент6 20" xfId="694"/>
    <cellStyle name="40% - Акцент6 21" xfId="695"/>
    <cellStyle name="40% - Акцент6 22" xfId="696"/>
    <cellStyle name="40% - Акцент6 23" xfId="697"/>
    <cellStyle name="40% - Акцент6 24" xfId="698"/>
    <cellStyle name="40% - Акцент6 25" xfId="699"/>
    <cellStyle name="40% - Акцент6 26" xfId="700"/>
    <cellStyle name="40% - Акцент6 27" xfId="701"/>
    <cellStyle name="40% - Акцент6 28" xfId="702"/>
    <cellStyle name="40% - Акцент6 29" xfId="703"/>
    <cellStyle name="40% - Акцент6 3" xfId="704"/>
    <cellStyle name="40% - Акцент6 30" xfId="705"/>
    <cellStyle name="40% - Акцент6 31" xfId="706"/>
    <cellStyle name="40% - Акцент6 32" xfId="707"/>
    <cellStyle name="40% - Акцент6 33" xfId="708"/>
    <cellStyle name="40% - Акцент6 34" xfId="709"/>
    <cellStyle name="40% - Акцент6 35" xfId="710"/>
    <cellStyle name="40% - Акцент6 36" xfId="711"/>
    <cellStyle name="40% - Акцент6 37" xfId="712"/>
    <cellStyle name="40% - Акцент6 38" xfId="713"/>
    <cellStyle name="40% - Акцент6 39" xfId="714"/>
    <cellStyle name="40% - Акцент6 4" xfId="715"/>
    <cellStyle name="40% - Акцент6 40" xfId="716"/>
    <cellStyle name="40% - Акцент6 41" xfId="717"/>
    <cellStyle name="40% - Акцент6 42" xfId="718"/>
    <cellStyle name="40% - Акцент6 43" xfId="719"/>
    <cellStyle name="40% - Акцент6 44" xfId="720"/>
    <cellStyle name="40% - Акцент6 45" xfId="721"/>
    <cellStyle name="40% - Акцент6 46" xfId="722"/>
    <cellStyle name="40% - Акцент6 47" xfId="723"/>
    <cellStyle name="40% - Акцент6 48" xfId="724"/>
    <cellStyle name="40% - Акцент6 49" xfId="725"/>
    <cellStyle name="40% - Акцент6 5" xfId="726"/>
    <cellStyle name="40% - Акцент6 50" xfId="727"/>
    <cellStyle name="40% - Акцент6 51" xfId="728"/>
    <cellStyle name="40% - Акцент6 52" xfId="729"/>
    <cellStyle name="40% - Акцент6 53" xfId="730"/>
    <cellStyle name="40% - Акцент6 54" xfId="731"/>
    <cellStyle name="40% - Акцент6 55" xfId="732"/>
    <cellStyle name="40% - Акцент6 56" xfId="733"/>
    <cellStyle name="40% - Акцент6 57" xfId="734"/>
    <cellStyle name="40% - Акцент6 58" xfId="735"/>
    <cellStyle name="40% - Акцент6 59" xfId="736"/>
    <cellStyle name="40% - Акцент6 6" xfId="737"/>
    <cellStyle name="40% - Акцент6 60" xfId="738"/>
    <cellStyle name="40% - Акцент6 61" xfId="739"/>
    <cellStyle name="40% - Акцент6 62" xfId="740"/>
    <cellStyle name="40% - Акцент6 63" xfId="741"/>
    <cellStyle name="40% - Акцент6 7" xfId="742"/>
    <cellStyle name="40% - Акцент6 8" xfId="743"/>
    <cellStyle name="40% - Акцент6 9" xfId="744"/>
    <cellStyle name="60% - Акцент1 10" xfId="745"/>
    <cellStyle name="60% - Акцент1 11" xfId="746"/>
    <cellStyle name="60% - Акцент1 12" xfId="747"/>
    <cellStyle name="60% - Акцент1 13" xfId="748"/>
    <cellStyle name="60% - Акцент1 14" xfId="749"/>
    <cellStyle name="60% - Акцент1 15" xfId="750"/>
    <cellStyle name="60% - Акцент1 16" xfId="751"/>
    <cellStyle name="60% - Акцент1 17" xfId="752"/>
    <cellStyle name="60% - Акцент1 18" xfId="753"/>
    <cellStyle name="60% - Акцент1 19" xfId="754"/>
    <cellStyle name="60% - Акцент1 2" xfId="755"/>
    <cellStyle name="60% - Акцент1 20" xfId="756"/>
    <cellStyle name="60% - Акцент1 21" xfId="757"/>
    <cellStyle name="60% - Акцент1 22" xfId="758"/>
    <cellStyle name="60% - Акцент1 23" xfId="759"/>
    <cellStyle name="60% - Акцент1 24" xfId="760"/>
    <cellStyle name="60% - Акцент1 25" xfId="761"/>
    <cellStyle name="60% - Акцент1 26" xfId="762"/>
    <cellStyle name="60% - Акцент1 27" xfId="763"/>
    <cellStyle name="60% - Акцент1 28" xfId="764"/>
    <cellStyle name="60% - Акцент1 29" xfId="765"/>
    <cellStyle name="60% - Акцент1 3" xfId="766"/>
    <cellStyle name="60% - Акцент1 30" xfId="767"/>
    <cellStyle name="60% - Акцент1 31" xfId="768"/>
    <cellStyle name="60% - Акцент1 32" xfId="769"/>
    <cellStyle name="60% - Акцент1 33" xfId="770"/>
    <cellStyle name="60% - Акцент1 34" xfId="771"/>
    <cellStyle name="60% - Акцент1 35" xfId="772"/>
    <cellStyle name="60% - Акцент1 36" xfId="773"/>
    <cellStyle name="60% - Акцент1 37" xfId="774"/>
    <cellStyle name="60% - Акцент1 38" xfId="775"/>
    <cellStyle name="60% - Акцент1 39" xfId="776"/>
    <cellStyle name="60% - Акцент1 4" xfId="777"/>
    <cellStyle name="60% - Акцент1 40" xfId="778"/>
    <cellStyle name="60% - Акцент1 41" xfId="779"/>
    <cellStyle name="60% - Акцент1 42" xfId="780"/>
    <cellStyle name="60% - Акцент1 43" xfId="781"/>
    <cellStyle name="60% - Акцент1 44" xfId="782"/>
    <cellStyle name="60% - Акцент1 45" xfId="783"/>
    <cellStyle name="60% - Акцент1 46" xfId="784"/>
    <cellStyle name="60% - Акцент1 47" xfId="785"/>
    <cellStyle name="60% - Акцент1 48" xfId="786"/>
    <cellStyle name="60% - Акцент1 49" xfId="787"/>
    <cellStyle name="60% - Акцент1 5" xfId="788"/>
    <cellStyle name="60% - Акцент1 50" xfId="789"/>
    <cellStyle name="60% - Акцент1 51" xfId="790"/>
    <cellStyle name="60% - Акцент1 52" xfId="791"/>
    <cellStyle name="60% - Акцент1 53" xfId="792"/>
    <cellStyle name="60% - Акцент1 54" xfId="793"/>
    <cellStyle name="60% - Акцент1 55" xfId="794"/>
    <cellStyle name="60% - Акцент1 56" xfId="795"/>
    <cellStyle name="60% - Акцент1 57" xfId="796"/>
    <cellStyle name="60% - Акцент1 58" xfId="797"/>
    <cellStyle name="60% - Акцент1 59" xfId="798"/>
    <cellStyle name="60% - Акцент1 6" xfId="799"/>
    <cellStyle name="60% - Акцент1 60" xfId="800"/>
    <cellStyle name="60% - Акцент1 61" xfId="801"/>
    <cellStyle name="60% - Акцент1 62" xfId="802"/>
    <cellStyle name="60% - Акцент1 63" xfId="803"/>
    <cellStyle name="60% - Акцент1 7" xfId="804"/>
    <cellStyle name="60% - Акцент1 8" xfId="805"/>
    <cellStyle name="60% - Акцент1 9" xfId="806"/>
    <cellStyle name="60% - Акцент2 10" xfId="807"/>
    <cellStyle name="60% - Акцент2 11" xfId="808"/>
    <cellStyle name="60% - Акцент2 12" xfId="809"/>
    <cellStyle name="60% - Акцент2 13" xfId="810"/>
    <cellStyle name="60% - Акцент2 14" xfId="811"/>
    <cellStyle name="60% - Акцент2 15" xfId="812"/>
    <cellStyle name="60% - Акцент2 16" xfId="813"/>
    <cellStyle name="60% - Акцент2 17" xfId="814"/>
    <cellStyle name="60% - Акцент2 18" xfId="815"/>
    <cellStyle name="60% - Акцент2 19" xfId="816"/>
    <cellStyle name="60% - Акцент2 2" xfId="817"/>
    <cellStyle name="60% - Акцент2 20" xfId="818"/>
    <cellStyle name="60% - Акцент2 21" xfId="819"/>
    <cellStyle name="60% - Акцент2 22" xfId="820"/>
    <cellStyle name="60% - Акцент2 23" xfId="821"/>
    <cellStyle name="60% - Акцент2 24" xfId="822"/>
    <cellStyle name="60% - Акцент2 25" xfId="823"/>
    <cellStyle name="60% - Акцент2 26" xfId="824"/>
    <cellStyle name="60% - Акцент2 27" xfId="825"/>
    <cellStyle name="60% - Акцент2 28" xfId="826"/>
    <cellStyle name="60% - Акцент2 29" xfId="827"/>
    <cellStyle name="60% - Акцент2 3" xfId="828"/>
    <cellStyle name="60% - Акцент2 30" xfId="829"/>
    <cellStyle name="60% - Акцент2 31" xfId="830"/>
    <cellStyle name="60% - Акцент2 32" xfId="831"/>
    <cellStyle name="60% - Акцент2 33" xfId="832"/>
    <cellStyle name="60% - Акцент2 34" xfId="833"/>
    <cellStyle name="60% - Акцент2 35" xfId="834"/>
    <cellStyle name="60% - Акцент2 36" xfId="835"/>
    <cellStyle name="60% - Акцент2 37" xfId="836"/>
    <cellStyle name="60% - Акцент2 38" xfId="837"/>
    <cellStyle name="60% - Акцент2 39" xfId="838"/>
    <cellStyle name="60% - Акцент2 4" xfId="839"/>
    <cellStyle name="60% - Акцент2 40" xfId="840"/>
    <cellStyle name="60% - Акцент2 41" xfId="841"/>
    <cellStyle name="60% - Акцент2 42" xfId="842"/>
    <cellStyle name="60% - Акцент2 43" xfId="843"/>
    <cellStyle name="60% - Акцент2 44" xfId="844"/>
    <cellStyle name="60% - Акцент2 45" xfId="845"/>
    <cellStyle name="60% - Акцент2 46" xfId="846"/>
    <cellStyle name="60% - Акцент2 47" xfId="847"/>
    <cellStyle name="60% - Акцент2 48" xfId="848"/>
    <cellStyle name="60% - Акцент2 49" xfId="849"/>
    <cellStyle name="60% - Акцент2 5" xfId="850"/>
    <cellStyle name="60% - Акцент2 50" xfId="851"/>
    <cellStyle name="60% - Акцент2 51" xfId="852"/>
    <cellStyle name="60% - Акцент2 52" xfId="853"/>
    <cellStyle name="60% - Акцент2 53" xfId="854"/>
    <cellStyle name="60% - Акцент2 54" xfId="855"/>
    <cellStyle name="60% - Акцент2 55" xfId="856"/>
    <cellStyle name="60% - Акцент2 56" xfId="857"/>
    <cellStyle name="60% - Акцент2 57" xfId="858"/>
    <cellStyle name="60% - Акцент2 58" xfId="859"/>
    <cellStyle name="60% - Акцент2 59" xfId="860"/>
    <cellStyle name="60% - Акцент2 6" xfId="861"/>
    <cellStyle name="60% - Акцент2 60" xfId="862"/>
    <cellStyle name="60% - Акцент2 61" xfId="863"/>
    <cellStyle name="60% - Акцент2 62" xfId="864"/>
    <cellStyle name="60% - Акцент2 63" xfId="865"/>
    <cellStyle name="60% - Акцент2 7" xfId="866"/>
    <cellStyle name="60% - Акцент2 8" xfId="867"/>
    <cellStyle name="60% - Акцент2 9" xfId="868"/>
    <cellStyle name="60% - Акцент3 10" xfId="869"/>
    <cellStyle name="60% - Акцент3 11" xfId="870"/>
    <cellStyle name="60% - Акцент3 12" xfId="871"/>
    <cellStyle name="60% - Акцент3 13" xfId="872"/>
    <cellStyle name="60% - Акцент3 14" xfId="873"/>
    <cellStyle name="60% - Акцент3 15" xfId="874"/>
    <cellStyle name="60% - Акцент3 16" xfId="875"/>
    <cellStyle name="60% - Акцент3 17" xfId="876"/>
    <cellStyle name="60% - Акцент3 18" xfId="877"/>
    <cellStyle name="60% - Акцент3 19" xfId="878"/>
    <cellStyle name="60% - Акцент3 2" xfId="879"/>
    <cellStyle name="60% - Акцент3 20" xfId="880"/>
    <cellStyle name="60% - Акцент3 21" xfId="881"/>
    <cellStyle name="60% - Акцент3 22" xfId="882"/>
    <cellStyle name="60% - Акцент3 23" xfId="883"/>
    <cellStyle name="60% - Акцент3 24" xfId="884"/>
    <cellStyle name="60% - Акцент3 25" xfId="885"/>
    <cellStyle name="60% - Акцент3 26" xfId="886"/>
    <cellStyle name="60% - Акцент3 27" xfId="887"/>
    <cellStyle name="60% - Акцент3 28" xfId="888"/>
    <cellStyle name="60% - Акцент3 29" xfId="889"/>
    <cellStyle name="60% - Акцент3 3" xfId="890"/>
    <cellStyle name="60% - Акцент3 30" xfId="891"/>
    <cellStyle name="60% - Акцент3 31" xfId="892"/>
    <cellStyle name="60% - Акцент3 32" xfId="893"/>
    <cellStyle name="60% - Акцент3 33" xfId="894"/>
    <cellStyle name="60% - Акцент3 34" xfId="895"/>
    <cellStyle name="60% - Акцент3 35" xfId="896"/>
    <cellStyle name="60% - Акцент3 36" xfId="897"/>
    <cellStyle name="60% - Акцент3 37" xfId="898"/>
    <cellStyle name="60% - Акцент3 38" xfId="899"/>
    <cellStyle name="60% - Акцент3 39" xfId="900"/>
    <cellStyle name="60% - Акцент3 4" xfId="901"/>
    <cellStyle name="60% - Акцент3 40" xfId="902"/>
    <cellStyle name="60% - Акцент3 41" xfId="903"/>
    <cellStyle name="60% - Акцент3 42" xfId="904"/>
    <cellStyle name="60% - Акцент3 43" xfId="905"/>
    <cellStyle name="60% - Акцент3 44" xfId="906"/>
    <cellStyle name="60% - Акцент3 45" xfId="907"/>
    <cellStyle name="60% - Акцент3 46" xfId="908"/>
    <cellStyle name="60% - Акцент3 47" xfId="909"/>
    <cellStyle name="60% - Акцент3 48" xfId="910"/>
    <cellStyle name="60% - Акцент3 49" xfId="911"/>
    <cellStyle name="60% - Акцент3 5" xfId="912"/>
    <cellStyle name="60% - Акцент3 50" xfId="913"/>
    <cellStyle name="60% - Акцент3 51" xfId="914"/>
    <cellStyle name="60% - Акцент3 52" xfId="915"/>
    <cellStyle name="60% - Акцент3 53" xfId="916"/>
    <cellStyle name="60% - Акцент3 54" xfId="917"/>
    <cellStyle name="60% - Акцент3 55" xfId="918"/>
    <cellStyle name="60% - Акцент3 56" xfId="919"/>
    <cellStyle name="60% - Акцент3 57" xfId="920"/>
    <cellStyle name="60% - Акцент3 58" xfId="921"/>
    <cellStyle name="60% - Акцент3 59" xfId="922"/>
    <cellStyle name="60% - Акцент3 6" xfId="923"/>
    <cellStyle name="60% - Акцент3 60" xfId="924"/>
    <cellStyle name="60% - Акцент3 61" xfId="925"/>
    <cellStyle name="60% - Акцент3 62" xfId="926"/>
    <cellStyle name="60% - Акцент3 63" xfId="927"/>
    <cellStyle name="60% - Акцент3 7" xfId="928"/>
    <cellStyle name="60% - Акцент3 8" xfId="929"/>
    <cellStyle name="60% - Акцент3 9" xfId="930"/>
    <cellStyle name="60% - Акцент4 10" xfId="931"/>
    <cellStyle name="60% - Акцент4 11" xfId="932"/>
    <cellStyle name="60% - Акцент4 12" xfId="933"/>
    <cellStyle name="60% - Акцент4 13" xfId="934"/>
    <cellStyle name="60% - Акцент4 14" xfId="935"/>
    <cellStyle name="60% - Акцент4 15" xfId="936"/>
    <cellStyle name="60% - Акцент4 16" xfId="937"/>
    <cellStyle name="60% - Акцент4 17" xfId="938"/>
    <cellStyle name="60% - Акцент4 18" xfId="939"/>
    <cellStyle name="60% - Акцент4 19" xfId="940"/>
    <cellStyle name="60% - Акцент4 2" xfId="941"/>
    <cellStyle name="60% - Акцент4 20" xfId="942"/>
    <cellStyle name="60% - Акцент4 21" xfId="943"/>
    <cellStyle name="60% - Акцент4 22" xfId="944"/>
    <cellStyle name="60% - Акцент4 23" xfId="945"/>
    <cellStyle name="60% - Акцент4 24" xfId="946"/>
    <cellStyle name="60% - Акцент4 25" xfId="947"/>
    <cellStyle name="60% - Акцент4 26" xfId="948"/>
    <cellStyle name="60% - Акцент4 27" xfId="949"/>
    <cellStyle name="60% - Акцент4 28" xfId="950"/>
    <cellStyle name="60% - Акцент4 29" xfId="951"/>
    <cellStyle name="60% - Акцент4 3" xfId="952"/>
    <cellStyle name="60% - Акцент4 30" xfId="953"/>
    <cellStyle name="60% - Акцент4 31" xfId="954"/>
    <cellStyle name="60% - Акцент4 32" xfId="955"/>
    <cellStyle name="60% - Акцент4 33" xfId="956"/>
    <cellStyle name="60% - Акцент4 34" xfId="957"/>
    <cellStyle name="60% - Акцент4 35" xfId="958"/>
    <cellStyle name="60% - Акцент4 36" xfId="959"/>
    <cellStyle name="60% - Акцент4 37" xfId="960"/>
    <cellStyle name="60% - Акцент4 38" xfId="961"/>
    <cellStyle name="60% - Акцент4 39" xfId="962"/>
    <cellStyle name="60% - Акцент4 4" xfId="963"/>
    <cellStyle name="60% - Акцент4 40" xfId="964"/>
    <cellStyle name="60% - Акцент4 41" xfId="965"/>
    <cellStyle name="60% - Акцент4 42" xfId="966"/>
    <cellStyle name="60% - Акцент4 43" xfId="967"/>
    <cellStyle name="60% - Акцент4 44" xfId="968"/>
    <cellStyle name="60% - Акцент4 45" xfId="969"/>
    <cellStyle name="60% - Акцент4 46" xfId="970"/>
    <cellStyle name="60% - Акцент4 47" xfId="971"/>
    <cellStyle name="60% - Акцент4 48" xfId="972"/>
    <cellStyle name="60% - Акцент4 49" xfId="973"/>
    <cellStyle name="60% - Акцент4 5" xfId="974"/>
    <cellStyle name="60% - Акцент4 50" xfId="975"/>
    <cellStyle name="60% - Акцент4 51" xfId="976"/>
    <cellStyle name="60% - Акцент4 52" xfId="977"/>
    <cellStyle name="60% - Акцент4 53" xfId="978"/>
    <cellStyle name="60% - Акцент4 54" xfId="979"/>
    <cellStyle name="60% - Акцент4 55" xfId="980"/>
    <cellStyle name="60% - Акцент4 56" xfId="981"/>
    <cellStyle name="60% - Акцент4 57" xfId="982"/>
    <cellStyle name="60% - Акцент4 58" xfId="983"/>
    <cellStyle name="60% - Акцент4 59" xfId="984"/>
    <cellStyle name="60% - Акцент4 6" xfId="985"/>
    <cellStyle name="60% - Акцент4 60" xfId="986"/>
    <cellStyle name="60% - Акцент4 61" xfId="987"/>
    <cellStyle name="60% - Акцент4 62" xfId="988"/>
    <cellStyle name="60% - Акцент4 63" xfId="989"/>
    <cellStyle name="60% - Акцент4 7" xfId="990"/>
    <cellStyle name="60% - Акцент4 8" xfId="991"/>
    <cellStyle name="60% - Акцент4 9" xfId="992"/>
    <cellStyle name="60% - Акцент5 10" xfId="993"/>
    <cellStyle name="60% - Акцент5 11" xfId="994"/>
    <cellStyle name="60% - Акцент5 12" xfId="995"/>
    <cellStyle name="60% - Акцент5 13" xfId="996"/>
    <cellStyle name="60% - Акцент5 14" xfId="997"/>
    <cellStyle name="60% - Акцент5 15" xfId="998"/>
    <cellStyle name="60% - Акцент5 16" xfId="999"/>
    <cellStyle name="60% - Акцент5 17" xfId="1000"/>
    <cellStyle name="60% - Акцент5 18" xfId="1001"/>
    <cellStyle name="60% - Акцент5 19" xfId="1002"/>
    <cellStyle name="60% - Акцент5 2" xfId="1003"/>
    <cellStyle name="60% - Акцент5 20" xfId="1004"/>
    <cellStyle name="60% - Акцент5 21" xfId="1005"/>
    <cellStyle name="60% - Акцент5 22" xfId="1006"/>
    <cellStyle name="60% - Акцент5 23" xfId="1007"/>
    <cellStyle name="60% - Акцент5 24" xfId="1008"/>
    <cellStyle name="60% - Акцент5 25" xfId="1009"/>
    <cellStyle name="60% - Акцент5 26" xfId="1010"/>
    <cellStyle name="60% - Акцент5 27" xfId="1011"/>
    <cellStyle name="60% - Акцент5 28" xfId="1012"/>
    <cellStyle name="60% - Акцент5 29" xfId="1013"/>
    <cellStyle name="60% - Акцент5 3" xfId="1014"/>
    <cellStyle name="60% - Акцент5 30" xfId="1015"/>
    <cellStyle name="60% - Акцент5 31" xfId="1016"/>
    <cellStyle name="60% - Акцент5 32" xfId="1017"/>
    <cellStyle name="60% - Акцент5 33" xfId="1018"/>
    <cellStyle name="60% - Акцент5 34" xfId="1019"/>
    <cellStyle name="60% - Акцент5 35" xfId="1020"/>
    <cellStyle name="60% - Акцент5 36" xfId="1021"/>
    <cellStyle name="60% - Акцент5 37" xfId="1022"/>
    <cellStyle name="60% - Акцент5 38" xfId="1023"/>
    <cellStyle name="60% - Акцент5 39" xfId="1024"/>
    <cellStyle name="60% - Акцент5 4" xfId="1025"/>
    <cellStyle name="60% - Акцент5 40" xfId="1026"/>
    <cellStyle name="60% - Акцент5 41" xfId="1027"/>
    <cellStyle name="60% - Акцент5 42" xfId="1028"/>
    <cellStyle name="60% - Акцент5 43" xfId="1029"/>
    <cellStyle name="60% - Акцент5 44" xfId="1030"/>
    <cellStyle name="60% - Акцент5 45" xfId="1031"/>
    <cellStyle name="60% - Акцент5 46" xfId="1032"/>
    <cellStyle name="60% - Акцент5 47" xfId="1033"/>
    <cellStyle name="60% - Акцент5 48" xfId="1034"/>
    <cellStyle name="60% - Акцент5 49" xfId="1035"/>
    <cellStyle name="60% - Акцент5 5" xfId="1036"/>
    <cellStyle name="60% - Акцент5 50" xfId="1037"/>
    <cellStyle name="60% - Акцент5 51" xfId="1038"/>
    <cellStyle name="60% - Акцент5 52" xfId="1039"/>
    <cellStyle name="60% - Акцент5 53" xfId="1040"/>
    <cellStyle name="60% - Акцент5 54" xfId="1041"/>
    <cellStyle name="60% - Акцент5 55" xfId="1042"/>
    <cellStyle name="60% - Акцент5 56" xfId="1043"/>
    <cellStyle name="60% - Акцент5 57" xfId="1044"/>
    <cellStyle name="60% - Акцент5 58" xfId="1045"/>
    <cellStyle name="60% - Акцент5 59" xfId="1046"/>
    <cellStyle name="60% - Акцент5 6" xfId="1047"/>
    <cellStyle name="60% - Акцент5 60" xfId="1048"/>
    <cellStyle name="60% - Акцент5 61" xfId="1049"/>
    <cellStyle name="60% - Акцент5 62" xfId="1050"/>
    <cellStyle name="60% - Акцент5 63" xfId="1051"/>
    <cellStyle name="60% - Акцент5 7" xfId="1052"/>
    <cellStyle name="60% - Акцент5 8" xfId="1053"/>
    <cellStyle name="60% - Акцент5 9" xfId="1054"/>
    <cellStyle name="60% - Акцент6 10" xfId="1055"/>
    <cellStyle name="60% - Акцент6 11" xfId="1056"/>
    <cellStyle name="60% - Акцент6 12" xfId="1057"/>
    <cellStyle name="60% - Акцент6 13" xfId="1058"/>
    <cellStyle name="60% - Акцент6 14" xfId="1059"/>
    <cellStyle name="60% - Акцент6 15" xfId="1060"/>
    <cellStyle name="60% - Акцент6 16" xfId="1061"/>
    <cellStyle name="60% - Акцент6 17" xfId="1062"/>
    <cellStyle name="60% - Акцент6 18" xfId="1063"/>
    <cellStyle name="60% - Акцент6 19" xfId="1064"/>
    <cellStyle name="60% - Акцент6 2" xfId="1065"/>
    <cellStyle name="60% - Акцент6 20" xfId="1066"/>
    <cellStyle name="60% - Акцент6 21" xfId="1067"/>
    <cellStyle name="60% - Акцент6 22" xfId="1068"/>
    <cellStyle name="60% - Акцент6 23" xfId="1069"/>
    <cellStyle name="60% - Акцент6 24" xfId="1070"/>
    <cellStyle name="60% - Акцент6 25" xfId="1071"/>
    <cellStyle name="60% - Акцент6 26" xfId="1072"/>
    <cellStyle name="60% - Акцент6 27" xfId="1073"/>
    <cellStyle name="60% - Акцент6 28" xfId="1074"/>
    <cellStyle name="60% - Акцент6 29" xfId="1075"/>
    <cellStyle name="60% - Акцент6 3" xfId="1076"/>
    <cellStyle name="60% - Акцент6 30" xfId="1077"/>
    <cellStyle name="60% - Акцент6 31" xfId="1078"/>
    <cellStyle name="60% - Акцент6 32" xfId="1079"/>
    <cellStyle name="60% - Акцент6 33" xfId="1080"/>
    <cellStyle name="60% - Акцент6 34" xfId="1081"/>
    <cellStyle name="60% - Акцент6 35" xfId="1082"/>
    <cellStyle name="60% - Акцент6 36" xfId="1083"/>
    <cellStyle name="60% - Акцент6 37" xfId="1084"/>
    <cellStyle name="60% - Акцент6 38" xfId="1085"/>
    <cellStyle name="60% - Акцент6 39" xfId="1086"/>
    <cellStyle name="60% - Акцент6 4" xfId="1087"/>
    <cellStyle name="60% - Акцент6 40" xfId="1088"/>
    <cellStyle name="60% - Акцент6 41" xfId="1089"/>
    <cellStyle name="60% - Акцент6 42" xfId="1090"/>
    <cellStyle name="60% - Акцент6 43" xfId="1091"/>
    <cellStyle name="60% - Акцент6 44" xfId="1092"/>
    <cellStyle name="60% - Акцент6 45" xfId="1093"/>
    <cellStyle name="60% - Акцент6 46" xfId="1094"/>
    <cellStyle name="60% - Акцент6 47" xfId="1095"/>
    <cellStyle name="60% - Акцент6 48" xfId="1096"/>
    <cellStyle name="60% - Акцент6 49" xfId="1097"/>
    <cellStyle name="60% - Акцент6 5" xfId="1098"/>
    <cellStyle name="60% - Акцент6 50" xfId="1099"/>
    <cellStyle name="60% - Акцент6 51" xfId="1100"/>
    <cellStyle name="60% - Акцент6 52" xfId="1101"/>
    <cellStyle name="60% - Акцент6 53" xfId="1102"/>
    <cellStyle name="60% - Акцент6 54" xfId="1103"/>
    <cellStyle name="60% - Акцент6 55" xfId="1104"/>
    <cellStyle name="60% - Акцент6 56" xfId="1105"/>
    <cellStyle name="60% - Акцент6 57" xfId="1106"/>
    <cellStyle name="60% - Акцент6 58" xfId="1107"/>
    <cellStyle name="60% - Акцент6 59" xfId="1108"/>
    <cellStyle name="60% - Акцент6 6" xfId="1109"/>
    <cellStyle name="60% - Акцент6 60" xfId="1110"/>
    <cellStyle name="60% - Акцент6 61" xfId="1111"/>
    <cellStyle name="60% - Акцент6 62" xfId="1112"/>
    <cellStyle name="60% - Акцент6 63" xfId="1113"/>
    <cellStyle name="60% - Акцент6 7" xfId="1114"/>
    <cellStyle name="60% - Акцент6 8" xfId="1115"/>
    <cellStyle name="60% - Акцент6 9" xfId="1116"/>
    <cellStyle name="Normal_Sheet1" xfId="1117"/>
    <cellStyle name="Акцент1 10" xfId="1118"/>
    <cellStyle name="Акцент1 11" xfId="1119"/>
    <cellStyle name="Акцент1 12" xfId="1120"/>
    <cellStyle name="Акцент1 13" xfId="1121"/>
    <cellStyle name="Акцент1 14" xfId="1122"/>
    <cellStyle name="Акцент1 15" xfId="1123"/>
    <cellStyle name="Акцент1 16" xfId="1124"/>
    <cellStyle name="Акцент1 17" xfId="1125"/>
    <cellStyle name="Акцент1 18" xfId="1126"/>
    <cellStyle name="Акцент1 19" xfId="1127"/>
    <cellStyle name="Акцент1 2" xfId="1128"/>
    <cellStyle name="Акцент1 20" xfId="1129"/>
    <cellStyle name="Акцент1 21" xfId="1130"/>
    <cellStyle name="Акцент1 22" xfId="1131"/>
    <cellStyle name="Акцент1 23" xfId="1132"/>
    <cellStyle name="Акцент1 24" xfId="1133"/>
    <cellStyle name="Акцент1 25" xfId="1134"/>
    <cellStyle name="Акцент1 26" xfId="1135"/>
    <cellStyle name="Акцент1 27" xfId="1136"/>
    <cellStyle name="Акцент1 28" xfId="1137"/>
    <cellStyle name="Акцент1 29" xfId="1138"/>
    <cellStyle name="Акцент1 3" xfId="1139"/>
    <cellStyle name="Акцент1 30" xfId="1140"/>
    <cellStyle name="Акцент1 31" xfId="1141"/>
    <cellStyle name="Акцент1 32" xfId="1142"/>
    <cellStyle name="Акцент1 33" xfId="1143"/>
    <cellStyle name="Акцент1 34" xfId="1144"/>
    <cellStyle name="Акцент1 35" xfId="1145"/>
    <cellStyle name="Акцент1 36" xfId="1146"/>
    <cellStyle name="Акцент1 37" xfId="1147"/>
    <cellStyle name="Акцент1 38" xfId="1148"/>
    <cellStyle name="Акцент1 39" xfId="1149"/>
    <cellStyle name="Акцент1 4" xfId="1150"/>
    <cellStyle name="Акцент1 40" xfId="1151"/>
    <cellStyle name="Акцент1 41" xfId="1152"/>
    <cellStyle name="Акцент1 42" xfId="1153"/>
    <cellStyle name="Акцент1 43" xfId="1154"/>
    <cellStyle name="Акцент1 44" xfId="1155"/>
    <cellStyle name="Акцент1 45" xfId="1156"/>
    <cellStyle name="Акцент1 46" xfId="1157"/>
    <cellStyle name="Акцент1 47" xfId="1158"/>
    <cellStyle name="Акцент1 48" xfId="1159"/>
    <cellStyle name="Акцент1 49" xfId="1160"/>
    <cellStyle name="Акцент1 5" xfId="1161"/>
    <cellStyle name="Акцент1 50" xfId="1162"/>
    <cellStyle name="Акцент1 51" xfId="1163"/>
    <cellStyle name="Акцент1 52" xfId="1164"/>
    <cellStyle name="Акцент1 53" xfId="1165"/>
    <cellStyle name="Акцент1 54" xfId="1166"/>
    <cellStyle name="Акцент1 55" xfId="1167"/>
    <cellStyle name="Акцент1 56" xfId="1168"/>
    <cellStyle name="Акцент1 57" xfId="1169"/>
    <cellStyle name="Акцент1 58" xfId="1170"/>
    <cellStyle name="Акцент1 59" xfId="1171"/>
    <cellStyle name="Акцент1 6" xfId="1172"/>
    <cellStyle name="Акцент1 60" xfId="1173"/>
    <cellStyle name="Акцент1 61" xfId="1174"/>
    <cellStyle name="Акцент1 62" xfId="1175"/>
    <cellStyle name="Акцент1 63" xfId="1176"/>
    <cellStyle name="Акцент1 7" xfId="1177"/>
    <cellStyle name="Акцент1 8" xfId="1178"/>
    <cellStyle name="Акцент1 9" xfId="1179"/>
    <cellStyle name="Акцент2 10" xfId="1180"/>
    <cellStyle name="Акцент2 11" xfId="1181"/>
    <cellStyle name="Акцент2 12" xfId="1182"/>
    <cellStyle name="Акцент2 13" xfId="1183"/>
    <cellStyle name="Акцент2 14" xfId="1184"/>
    <cellStyle name="Акцент2 15" xfId="1185"/>
    <cellStyle name="Акцент2 16" xfId="1186"/>
    <cellStyle name="Акцент2 17" xfId="1187"/>
    <cellStyle name="Акцент2 18" xfId="1188"/>
    <cellStyle name="Акцент2 19" xfId="1189"/>
    <cellStyle name="Акцент2 2" xfId="1190"/>
    <cellStyle name="Акцент2 20" xfId="1191"/>
    <cellStyle name="Акцент2 21" xfId="1192"/>
    <cellStyle name="Акцент2 22" xfId="1193"/>
    <cellStyle name="Акцент2 23" xfId="1194"/>
    <cellStyle name="Акцент2 24" xfId="1195"/>
    <cellStyle name="Акцент2 25" xfId="1196"/>
    <cellStyle name="Акцент2 26" xfId="1197"/>
    <cellStyle name="Акцент2 27" xfId="1198"/>
    <cellStyle name="Акцент2 28" xfId="1199"/>
    <cellStyle name="Акцент2 29" xfId="1200"/>
    <cellStyle name="Акцент2 3" xfId="1201"/>
    <cellStyle name="Акцент2 30" xfId="1202"/>
    <cellStyle name="Акцент2 31" xfId="1203"/>
    <cellStyle name="Акцент2 32" xfId="1204"/>
    <cellStyle name="Акцент2 33" xfId="1205"/>
    <cellStyle name="Акцент2 34" xfId="1206"/>
    <cellStyle name="Акцент2 35" xfId="1207"/>
    <cellStyle name="Акцент2 36" xfId="1208"/>
    <cellStyle name="Акцент2 37" xfId="1209"/>
    <cellStyle name="Акцент2 38" xfId="1210"/>
    <cellStyle name="Акцент2 39" xfId="1211"/>
    <cellStyle name="Акцент2 4" xfId="1212"/>
    <cellStyle name="Акцент2 40" xfId="1213"/>
    <cellStyle name="Акцент2 41" xfId="1214"/>
    <cellStyle name="Акцент2 42" xfId="1215"/>
    <cellStyle name="Акцент2 43" xfId="1216"/>
    <cellStyle name="Акцент2 44" xfId="1217"/>
    <cellStyle name="Акцент2 45" xfId="1218"/>
    <cellStyle name="Акцент2 46" xfId="1219"/>
    <cellStyle name="Акцент2 47" xfId="1220"/>
    <cellStyle name="Акцент2 48" xfId="1221"/>
    <cellStyle name="Акцент2 49" xfId="1222"/>
    <cellStyle name="Акцент2 5" xfId="1223"/>
    <cellStyle name="Акцент2 50" xfId="1224"/>
    <cellStyle name="Акцент2 51" xfId="1225"/>
    <cellStyle name="Акцент2 52" xfId="1226"/>
    <cellStyle name="Акцент2 53" xfId="1227"/>
    <cellStyle name="Акцент2 54" xfId="1228"/>
    <cellStyle name="Акцент2 55" xfId="1229"/>
    <cellStyle name="Акцент2 56" xfId="1230"/>
    <cellStyle name="Акцент2 57" xfId="1231"/>
    <cellStyle name="Акцент2 58" xfId="1232"/>
    <cellStyle name="Акцент2 59" xfId="1233"/>
    <cellStyle name="Акцент2 6" xfId="1234"/>
    <cellStyle name="Акцент2 60" xfId="1235"/>
    <cellStyle name="Акцент2 61" xfId="1236"/>
    <cellStyle name="Акцент2 62" xfId="1237"/>
    <cellStyle name="Акцент2 63" xfId="1238"/>
    <cellStyle name="Акцент2 7" xfId="1239"/>
    <cellStyle name="Акцент2 8" xfId="1240"/>
    <cellStyle name="Акцент2 9" xfId="1241"/>
    <cellStyle name="Акцент3 10" xfId="1242"/>
    <cellStyle name="Акцент3 11" xfId="1243"/>
    <cellStyle name="Акцент3 12" xfId="1244"/>
    <cellStyle name="Акцент3 13" xfId="1245"/>
    <cellStyle name="Акцент3 14" xfId="1246"/>
    <cellStyle name="Акцент3 15" xfId="1247"/>
    <cellStyle name="Акцент3 16" xfId="1248"/>
    <cellStyle name="Акцент3 17" xfId="1249"/>
    <cellStyle name="Акцент3 18" xfId="1250"/>
    <cellStyle name="Акцент3 19" xfId="1251"/>
    <cellStyle name="Акцент3 2" xfId="1252"/>
    <cellStyle name="Акцент3 20" xfId="1253"/>
    <cellStyle name="Акцент3 21" xfId="1254"/>
    <cellStyle name="Акцент3 22" xfId="1255"/>
    <cellStyle name="Акцент3 23" xfId="1256"/>
    <cellStyle name="Акцент3 24" xfId="1257"/>
    <cellStyle name="Акцент3 25" xfId="1258"/>
    <cellStyle name="Акцент3 26" xfId="1259"/>
    <cellStyle name="Акцент3 27" xfId="1260"/>
    <cellStyle name="Акцент3 28" xfId="1261"/>
    <cellStyle name="Акцент3 29" xfId="1262"/>
    <cellStyle name="Акцент3 3" xfId="1263"/>
    <cellStyle name="Акцент3 30" xfId="1264"/>
    <cellStyle name="Акцент3 31" xfId="1265"/>
    <cellStyle name="Акцент3 32" xfId="1266"/>
    <cellStyle name="Акцент3 33" xfId="1267"/>
    <cellStyle name="Акцент3 34" xfId="1268"/>
    <cellStyle name="Акцент3 35" xfId="1269"/>
    <cellStyle name="Акцент3 36" xfId="1270"/>
    <cellStyle name="Акцент3 37" xfId="1271"/>
    <cellStyle name="Акцент3 38" xfId="1272"/>
    <cellStyle name="Акцент3 39" xfId="1273"/>
    <cellStyle name="Акцент3 4" xfId="1274"/>
    <cellStyle name="Акцент3 40" xfId="1275"/>
    <cellStyle name="Акцент3 41" xfId="1276"/>
    <cellStyle name="Акцент3 42" xfId="1277"/>
    <cellStyle name="Акцент3 43" xfId="1278"/>
    <cellStyle name="Акцент3 44" xfId="1279"/>
    <cellStyle name="Акцент3 45" xfId="1280"/>
    <cellStyle name="Акцент3 46" xfId="1281"/>
    <cellStyle name="Акцент3 47" xfId="1282"/>
    <cellStyle name="Акцент3 48" xfId="1283"/>
    <cellStyle name="Акцент3 49" xfId="1284"/>
    <cellStyle name="Акцент3 5" xfId="1285"/>
    <cellStyle name="Акцент3 50" xfId="1286"/>
    <cellStyle name="Акцент3 51" xfId="1287"/>
    <cellStyle name="Акцент3 52" xfId="1288"/>
    <cellStyle name="Акцент3 53" xfId="1289"/>
    <cellStyle name="Акцент3 54" xfId="1290"/>
    <cellStyle name="Акцент3 55" xfId="1291"/>
    <cellStyle name="Акцент3 56" xfId="1292"/>
    <cellStyle name="Акцент3 57" xfId="1293"/>
    <cellStyle name="Акцент3 58" xfId="1294"/>
    <cellStyle name="Акцент3 59" xfId="1295"/>
    <cellStyle name="Акцент3 6" xfId="1296"/>
    <cellStyle name="Акцент3 60" xfId="1297"/>
    <cellStyle name="Акцент3 61" xfId="1298"/>
    <cellStyle name="Акцент3 62" xfId="1299"/>
    <cellStyle name="Акцент3 63" xfId="1300"/>
    <cellStyle name="Акцент3 7" xfId="1301"/>
    <cellStyle name="Акцент3 8" xfId="1302"/>
    <cellStyle name="Акцент3 9" xfId="1303"/>
    <cellStyle name="Акцент4 10" xfId="1304"/>
    <cellStyle name="Акцент4 11" xfId="1305"/>
    <cellStyle name="Акцент4 12" xfId="1306"/>
    <cellStyle name="Акцент4 13" xfId="1307"/>
    <cellStyle name="Акцент4 14" xfId="1308"/>
    <cellStyle name="Акцент4 15" xfId="1309"/>
    <cellStyle name="Акцент4 16" xfId="1310"/>
    <cellStyle name="Акцент4 17" xfId="1311"/>
    <cellStyle name="Акцент4 18" xfId="1312"/>
    <cellStyle name="Акцент4 19" xfId="1313"/>
    <cellStyle name="Акцент4 2" xfId="1314"/>
    <cellStyle name="Акцент4 20" xfId="1315"/>
    <cellStyle name="Акцент4 21" xfId="1316"/>
    <cellStyle name="Акцент4 22" xfId="1317"/>
    <cellStyle name="Акцент4 23" xfId="1318"/>
    <cellStyle name="Акцент4 24" xfId="1319"/>
    <cellStyle name="Акцент4 25" xfId="1320"/>
    <cellStyle name="Акцент4 26" xfId="1321"/>
    <cellStyle name="Акцент4 27" xfId="1322"/>
    <cellStyle name="Акцент4 28" xfId="1323"/>
    <cellStyle name="Акцент4 29" xfId="1324"/>
    <cellStyle name="Акцент4 3" xfId="1325"/>
    <cellStyle name="Акцент4 30" xfId="1326"/>
    <cellStyle name="Акцент4 31" xfId="1327"/>
    <cellStyle name="Акцент4 32" xfId="1328"/>
    <cellStyle name="Акцент4 33" xfId="1329"/>
    <cellStyle name="Акцент4 34" xfId="1330"/>
    <cellStyle name="Акцент4 35" xfId="1331"/>
    <cellStyle name="Акцент4 36" xfId="1332"/>
    <cellStyle name="Акцент4 37" xfId="1333"/>
    <cellStyle name="Акцент4 38" xfId="1334"/>
    <cellStyle name="Акцент4 39" xfId="1335"/>
    <cellStyle name="Акцент4 4" xfId="1336"/>
    <cellStyle name="Акцент4 40" xfId="1337"/>
    <cellStyle name="Акцент4 41" xfId="1338"/>
    <cellStyle name="Акцент4 42" xfId="1339"/>
    <cellStyle name="Акцент4 43" xfId="1340"/>
    <cellStyle name="Акцент4 44" xfId="1341"/>
    <cellStyle name="Акцент4 45" xfId="1342"/>
    <cellStyle name="Акцент4 46" xfId="1343"/>
    <cellStyle name="Акцент4 47" xfId="1344"/>
    <cellStyle name="Акцент4 48" xfId="1345"/>
    <cellStyle name="Акцент4 49" xfId="1346"/>
    <cellStyle name="Акцент4 5" xfId="1347"/>
    <cellStyle name="Акцент4 50" xfId="1348"/>
    <cellStyle name="Акцент4 51" xfId="1349"/>
    <cellStyle name="Акцент4 52" xfId="1350"/>
    <cellStyle name="Акцент4 53" xfId="1351"/>
    <cellStyle name="Акцент4 54" xfId="1352"/>
    <cellStyle name="Акцент4 55" xfId="1353"/>
    <cellStyle name="Акцент4 56" xfId="1354"/>
    <cellStyle name="Акцент4 57" xfId="1355"/>
    <cellStyle name="Акцент4 58" xfId="1356"/>
    <cellStyle name="Акцент4 59" xfId="1357"/>
    <cellStyle name="Акцент4 6" xfId="1358"/>
    <cellStyle name="Акцент4 60" xfId="1359"/>
    <cellStyle name="Акцент4 61" xfId="1360"/>
    <cellStyle name="Акцент4 62" xfId="1361"/>
    <cellStyle name="Акцент4 63" xfId="1362"/>
    <cellStyle name="Акцент4 7" xfId="1363"/>
    <cellStyle name="Акцент4 8" xfId="1364"/>
    <cellStyle name="Акцент4 9" xfId="1365"/>
    <cellStyle name="Акцент5 10" xfId="1366"/>
    <cellStyle name="Акцент5 11" xfId="1367"/>
    <cellStyle name="Акцент5 12" xfId="1368"/>
    <cellStyle name="Акцент5 13" xfId="1369"/>
    <cellStyle name="Акцент5 14" xfId="1370"/>
    <cellStyle name="Акцент5 15" xfId="1371"/>
    <cellStyle name="Акцент5 16" xfId="1372"/>
    <cellStyle name="Акцент5 17" xfId="1373"/>
    <cellStyle name="Акцент5 18" xfId="1374"/>
    <cellStyle name="Акцент5 19" xfId="1375"/>
    <cellStyle name="Акцент5 2" xfId="1376"/>
    <cellStyle name="Акцент5 20" xfId="1377"/>
    <cellStyle name="Акцент5 21" xfId="1378"/>
    <cellStyle name="Акцент5 22" xfId="1379"/>
    <cellStyle name="Акцент5 23" xfId="1380"/>
    <cellStyle name="Акцент5 24" xfId="1381"/>
    <cellStyle name="Акцент5 25" xfId="1382"/>
    <cellStyle name="Акцент5 26" xfId="1383"/>
    <cellStyle name="Акцент5 27" xfId="1384"/>
    <cellStyle name="Акцент5 28" xfId="1385"/>
    <cellStyle name="Акцент5 29" xfId="1386"/>
    <cellStyle name="Акцент5 3" xfId="1387"/>
    <cellStyle name="Акцент5 30" xfId="1388"/>
    <cellStyle name="Акцент5 31" xfId="1389"/>
    <cellStyle name="Акцент5 32" xfId="1390"/>
    <cellStyle name="Акцент5 33" xfId="1391"/>
    <cellStyle name="Акцент5 34" xfId="1392"/>
    <cellStyle name="Акцент5 35" xfId="1393"/>
    <cellStyle name="Акцент5 36" xfId="1394"/>
    <cellStyle name="Акцент5 37" xfId="1395"/>
    <cellStyle name="Акцент5 38" xfId="1396"/>
    <cellStyle name="Акцент5 39" xfId="1397"/>
    <cellStyle name="Акцент5 4" xfId="1398"/>
    <cellStyle name="Акцент5 40" xfId="1399"/>
    <cellStyle name="Акцент5 41" xfId="1400"/>
    <cellStyle name="Акцент5 42" xfId="1401"/>
    <cellStyle name="Акцент5 43" xfId="1402"/>
    <cellStyle name="Акцент5 44" xfId="1403"/>
    <cellStyle name="Акцент5 45" xfId="1404"/>
    <cellStyle name="Акцент5 46" xfId="1405"/>
    <cellStyle name="Акцент5 47" xfId="1406"/>
    <cellStyle name="Акцент5 48" xfId="1407"/>
    <cellStyle name="Акцент5 49" xfId="1408"/>
    <cellStyle name="Акцент5 5" xfId="1409"/>
    <cellStyle name="Акцент5 50" xfId="1410"/>
    <cellStyle name="Акцент5 51" xfId="1411"/>
    <cellStyle name="Акцент5 52" xfId="1412"/>
    <cellStyle name="Акцент5 53" xfId="1413"/>
    <cellStyle name="Акцент5 54" xfId="1414"/>
    <cellStyle name="Акцент5 55" xfId="1415"/>
    <cellStyle name="Акцент5 56" xfId="1416"/>
    <cellStyle name="Акцент5 57" xfId="1417"/>
    <cellStyle name="Акцент5 58" xfId="1418"/>
    <cellStyle name="Акцент5 59" xfId="1419"/>
    <cellStyle name="Акцент5 6" xfId="1420"/>
    <cellStyle name="Акцент5 60" xfId="1421"/>
    <cellStyle name="Акцент5 61" xfId="1422"/>
    <cellStyle name="Акцент5 62" xfId="1423"/>
    <cellStyle name="Акцент5 63" xfId="1424"/>
    <cellStyle name="Акцент5 7" xfId="1425"/>
    <cellStyle name="Акцент5 8" xfId="1426"/>
    <cellStyle name="Акцент5 9" xfId="1427"/>
    <cellStyle name="Акцент6 10" xfId="1428"/>
    <cellStyle name="Акцент6 11" xfId="1429"/>
    <cellStyle name="Акцент6 12" xfId="1430"/>
    <cellStyle name="Акцент6 13" xfId="1431"/>
    <cellStyle name="Акцент6 14" xfId="1432"/>
    <cellStyle name="Акцент6 15" xfId="1433"/>
    <cellStyle name="Акцент6 16" xfId="1434"/>
    <cellStyle name="Акцент6 17" xfId="1435"/>
    <cellStyle name="Акцент6 18" xfId="1436"/>
    <cellStyle name="Акцент6 19" xfId="1437"/>
    <cellStyle name="Акцент6 2" xfId="1438"/>
    <cellStyle name="Акцент6 20" xfId="1439"/>
    <cellStyle name="Акцент6 21" xfId="1440"/>
    <cellStyle name="Акцент6 22" xfId="1441"/>
    <cellStyle name="Акцент6 23" xfId="1442"/>
    <cellStyle name="Акцент6 24" xfId="1443"/>
    <cellStyle name="Акцент6 25" xfId="1444"/>
    <cellStyle name="Акцент6 26" xfId="1445"/>
    <cellStyle name="Акцент6 27" xfId="1446"/>
    <cellStyle name="Акцент6 28" xfId="1447"/>
    <cellStyle name="Акцент6 29" xfId="1448"/>
    <cellStyle name="Акцент6 3" xfId="1449"/>
    <cellStyle name="Акцент6 30" xfId="1450"/>
    <cellStyle name="Акцент6 31" xfId="1451"/>
    <cellStyle name="Акцент6 32" xfId="1452"/>
    <cellStyle name="Акцент6 33" xfId="1453"/>
    <cellStyle name="Акцент6 34" xfId="1454"/>
    <cellStyle name="Акцент6 35" xfId="1455"/>
    <cellStyle name="Акцент6 36" xfId="1456"/>
    <cellStyle name="Акцент6 37" xfId="1457"/>
    <cellStyle name="Акцент6 38" xfId="1458"/>
    <cellStyle name="Акцент6 39" xfId="1459"/>
    <cellStyle name="Акцент6 4" xfId="1460"/>
    <cellStyle name="Акцент6 40" xfId="1461"/>
    <cellStyle name="Акцент6 41" xfId="1462"/>
    <cellStyle name="Акцент6 42" xfId="1463"/>
    <cellStyle name="Акцент6 43" xfId="1464"/>
    <cellStyle name="Акцент6 44" xfId="1465"/>
    <cellStyle name="Акцент6 45" xfId="1466"/>
    <cellStyle name="Акцент6 46" xfId="1467"/>
    <cellStyle name="Акцент6 47" xfId="1468"/>
    <cellStyle name="Акцент6 48" xfId="1469"/>
    <cellStyle name="Акцент6 49" xfId="1470"/>
    <cellStyle name="Акцент6 5" xfId="1471"/>
    <cellStyle name="Акцент6 50" xfId="1472"/>
    <cellStyle name="Акцент6 51" xfId="1473"/>
    <cellStyle name="Акцент6 52" xfId="1474"/>
    <cellStyle name="Акцент6 53" xfId="1475"/>
    <cellStyle name="Акцент6 54" xfId="1476"/>
    <cellStyle name="Акцент6 55" xfId="1477"/>
    <cellStyle name="Акцент6 56" xfId="1478"/>
    <cellStyle name="Акцент6 57" xfId="1479"/>
    <cellStyle name="Акцент6 58" xfId="1480"/>
    <cellStyle name="Акцент6 59" xfId="1481"/>
    <cellStyle name="Акцент6 6" xfId="1482"/>
    <cellStyle name="Акцент6 60" xfId="1483"/>
    <cellStyle name="Акцент6 61" xfId="1484"/>
    <cellStyle name="Акцент6 62" xfId="1485"/>
    <cellStyle name="Акцент6 63" xfId="1486"/>
    <cellStyle name="Акцент6 7" xfId="1487"/>
    <cellStyle name="Акцент6 8" xfId="1488"/>
    <cellStyle name="Акцент6 9" xfId="1489"/>
    <cellStyle name="Ввод  10" xfId="1490"/>
    <cellStyle name="Ввод  11" xfId="1491"/>
    <cellStyle name="Ввод  12" xfId="1492"/>
    <cellStyle name="Ввод  13" xfId="1493"/>
    <cellStyle name="Ввод  14" xfId="1494"/>
    <cellStyle name="Ввод  15" xfId="1495"/>
    <cellStyle name="Ввод  16" xfId="1496"/>
    <cellStyle name="Ввод  17" xfId="1497"/>
    <cellStyle name="Ввод  18" xfId="1498"/>
    <cellStyle name="Ввод  19" xfId="1499"/>
    <cellStyle name="Ввод  2" xfId="1500"/>
    <cellStyle name="Ввод  20" xfId="1501"/>
    <cellStyle name="Ввод  21" xfId="1502"/>
    <cellStyle name="Ввод  22" xfId="1503"/>
    <cellStyle name="Ввод  23" xfId="1504"/>
    <cellStyle name="Ввод  24" xfId="1505"/>
    <cellStyle name="Ввод  25" xfId="1506"/>
    <cellStyle name="Ввод  26" xfId="1507"/>
    <cellStyle name="Ввод  27" xfId="1508"/>
    <cellStyle name="Ввод  28" xfId="1509"/>
    <cellStyle name="Ввод  29" xfId="1510"/>
    <cellStyle name="Ввод  3" xfId="1511"/>
    <cellStyle name="Ввод  30" xfId="1512"/>
    <cellStyle name="Ввод  31" xfId="1513"/>
    <cellStyle name="Ввод  32" xfId="1514"/>
    <cellStyle name="Ввод  33" xfId="1515"/>
    <cellStyle name="Ввод  34" xfId="1516"/>
    <cellStyle name="Ввод  35" xfId="1517"/>
    <cellStyle name="Ввод  36" xfId="1518"/>
    <cellStyle name="Ввод  37" xfId="1519"/>
    <cellStyle name="Ввод  38" xfId="1520"/>
    <cellStyle name="Ввод  39" xfId="1521"/>
    <cellStyle name="Ввод  4" xfId="1522"/>
    <cellStyle name="Ввод  40" xfId="1523"/>
    <cellStyle name="Ввод  41" xfId="1524"/>
    <cellStyle name="Ввод  42" xfId="1525"/>
    <cellStyle name="Ввод  43" xfId="1526"/>
    <cellStyle name="Ввод  44" xfId="1527"/>
    <cellStyle name="Ввод  45" xfId="1528"/>
    <cellStyle name="Ввод  46" xfId="1529"/>
    <cellStyle name="Ввод  47" xfId="1530"/>
    <cellStyle name="Ввод  48" xfId="1531"/>
    <cellStyle name="Ввод  49" xfId="1532"/>
    <cellStyle name="Ввод  5" xfId="1533"/>
    <cellStyle name="Ввод  50" xfId="1534"/>
    <cellStyle name="Ввод  51" xfId="1535"/>
    <cellStyle name="Ввод  52" xfId="1536"/>
    <cellStyle name="Ввод  53" xfId="1537"/>
    <cellStyle name="Ввод  54" xfId="1538"/>
    <cellStyle name="Ввод  55" xfId="1539"/>
    <cellStyle name="Ввод  56" xfId="1540"/>
    <cellStyle name="Ввод  57" xfId="1541"/>
    <cellStyle name="Ввод  58" xfId="1542"/>
    <cellStyle name="Ввод  59" xfId="1543"/>
    <cellStyle name="Ввод  6" xfId="1544"/>
    <cellStyle name="Ввод  60" xfId="1545"/>
    <cellStyle name="Ввод  61" xfId="1546"/>
    <cellStyle name="Ввод  62" xfId="1547"/>
    <cellStyle name="Ввод  63" xfId="1548"/>
    <cellStyle name="Ввод  7" xfId="1549"/>
    <cellStyle name="Ввод  8" xfId="1550"/>
    <cellStyle name="Ввод  9" xfId="1551"/>
    <cellStyle name="Вывод 10" xfId="1552"/>
    <cellStyle name="Вывод 11" xfId="1553"/>
    <cellStyle name="Вывод 12" xfId="1554"/>
    <cellStyle name="Вывод 13" xfId="1555"/>
    <cellStyle name="Вывод 14" xfId="1556"/>
    <cellStyle name="Вывод 15" xfId="1557"/>
    <cellStyle name="Вывод 16" xfId="1558"/>
    <cellStyle name="Вывод 17" xfId="1559"/>
    <cellStyle name="Вывод 18" xfId="1560"/>
    <cellStyle name="Вывод 19" xfId="1561"/>
    <cellStyle name="Вывод 2" xfId="1562"/>
    <cellStyle name="Вывод 20" xfId="1563"/>
    <cellStyle name="Вывод 21" xfId="1564"/>
    <cellStyle name="Вывод 22" xfId="1565"/>
    <cellStyle name="Вывод 23" xfId="1566"/>
    <cellStyle name="Вывод 24" xfId="1567"/>
    <cellStyle name="Вывод 25" xfId="1568"/>
    <cellStyle name="Вывод 26" xfId="1569"/>
    <cellStyle name="Вывод 27" xfId="1570"/>
    <cellStyle name="Вывод 28" xfId="1571"/>
    <cellStyle name="Вывод 29" xfId="1572"/>
    <cellStyle name="Вывод 3" xfId="1573"/>
    <cellStyle name="Вывод 30" xfId="1574"/>
    <cellStyle name="Вывод 31" xfId="1575"/>
    <cellStyle name="Вывод 32" xfId="1576"/>
    <cellStyle name="Вывод 33" xfId="1577"/>
    <cellStyle name="Вывод 34" xfId="1578"/>
    <cellStyle name="Вывод 35" xfId="1579"/>
    <cellStyle name="Вывод 36" xfId="1580"/>
    <cellStyle name="Вывод 37" xfId="1581"/>
    <cellStyle name="Вывод 38" xfId="1582"/>
    <cellStyle name="Вывод 39" xfId="1583"/>
    <cellStyle name="Вывод 4" xfId="1584"/>
    <cellStyle name="Вывод 40" xfId="1585"/>
    <cellStyle name="Вывод 41" xfId="1586"/>
    <cellStyle name="Вывод 42" xfId="1587"/>
    <cellStyle name="Вывод 43" xfId="1588"/>
    <cellStyle name="Вывод 44" xfId="1589"/>
    <cellStyle name="Вывод 45" xfId="1590"/>
    <cellStyle name="Вывод 46" xfId="1591"/>
    <cellStyle name="Вывод 47" xfId="1592"/>
    <cellStyle name="Вывод 48" xfId="1593"/>
    <cellStyle name="Вывод 49" xfId="1594"/>
    <cellStyle name="Вывод 5" xfId="1595"/>
    <cellStyle name="Вывод 50" xfId="1596"/>
    <cellStyle name="Вывод 51" xfId="1597"/>
    <cellStyle name="Вывод 52" xfId="1598"/>
    <cellStyle name="Вывод 53" xfId="1599"/>
    <cellStyle name="Вывод 54" xfId="1600"/>
    <cellStyle name="Вывод 55" xfId="1601"/>
    <cellStyle name="Вывод 56" xfId="1602"/>
    <cellStyle name="Вывод 57" xfId="1603"/>
    <cellStyle name="Вывод 58" xfId="1604"/>
    <cellStyle name="Вывод 59" xfId="1605"/>
    <cellStyle name="Вывод 6" xfId="1606"/>
    <cellStyle name="Вывод 60" xfId="1607"/>
    <cellStyle name="Вывод 61" xfId="1608"/>
    <cellStyle name="Вывод 62" xfId="1609"/>
    <cellStyle name="Вывод 63" xfId="1610"/>
    <cellStyle name="Вывод 7" xfId="1611"/>
    <cellStyle name="Вывод 8" xfId="1612"/>
    <cellStyle name="Вывод 9" xfId="1613"/>
    <cellStyle name="Вычисление 10" xfId="1614"/>
    <cellStyle name="Вычисление 11" xfId="1615"/>
    <cellStyle name="Вычисление 12" xfId="1616"/>
    <cellStyle name="Вычисление 13" xfId="1617"/>
    <cellStyle name="Вычисление 14" xfId="1618"/>
    <cellStyle name="Вычисление 15" xfId="1619"/>
    <cellStyle name="Вычисление 16" xfId="1620"/>
    <cellStyle name="Вычисление 17" xfId="1621"/>
    <cellStyle name="Вычисление 18" xfId="1622"/>
    <cellStyle name="Вычисление 19" xfId="1623"/>
    <cellStyle name="Вычисление 2" xfId="1624"/>
    <cellStyle name="Вычисление 20" xfId="1625"/>
    <cellStyle name="Вычисление 21" xfId="1626"/>
    <cellStyle name="Вычисление 22" xfId="1627"/>
    <cellStyle name="Вычисление 23" xfId="1628"/>
    <cellStyle name="Вычисление 24" xfId="1629"/>
    <cellStyle name="Вычисление 25" xfId="1630"/>
    <cellStyle name="Вычисление 26" xfId="1631"/>
    <cellStyle name="Вычисление 27" xfId="1632"/>
    <cellStyle name="Вычисление 28" xfId="1633"/>
    <cellStyle name="Вычисление 29" xfId="1634"/>
    <cellStyle name="Вычисление 3" xfId="1635"/>
    <cellStyle name="Вычисление 30" xfId="1636"/>
    <cellStyle name="Вычисление 31" xfId="1637"/>
    <cellStyle name="Вычисление 32" xfId="1638"/>
    <cellStyle name="Вычисление 33" xfId="1639"/>
    <cellStyle name="Вычисление 34" xfId="1640"/>
    <cellStyle name="Вычисление 35" xfId="1641"/>
    <cellStyle name="Вычисление 36" xfId="1642"/>
    <cellStyle name="Вычисление 37" xfId="1643"/>
    <cellStyle name="Вычисление 38" xfId="1644"/>
    <cellStyle name="Вычисление 39" xfId="1645"/>
    <cellStyle name="Вычисление 4" xfId="1646"/>
    <cellStyle name="Вычисление 40" xfId="1647"/>
    <cellStyle name="Вычисление 41" xfId="1648"/>
    <cellStyle name="Вычисление 42" xfId="1649"/>
    <cellStyle name="Вычисление 43" xfId="1650"/>
    <cellStyle name="Вычисление 44" xfId="1651"/>
    <cellStyle name="Вычисление 45" xfId="1652"/>
    <cellStyle name="Вычисление 46" xfId="1653"/>
    <cellStyle name="Вычисление 47" xfId="1654"/>
    <cellStyle name="Вычисление 48" xfId="1655"/>
    <cellStyle name="Вычисление 49" xfId="1656"/>
    <cellStyle name="Вычисление 5" xfId="1657"/>
    <cellStyle name="Вычисление 50" xfId="1658"/>
    <cellStyle name="Вычисление 51" xfId="1659"/>
    <cellStyle name="Вычисление 52" xfId="1660"/>
    <cellStyle name="Вычисление 53" xfId="1661"/>
    <cellStyle name="Вычисление 54" xfId="1662"/>
    <cellStyle name="Вычисление 55" xfId="1663"/>
    <cellStyle name="Вычисление 56" xfId="1664"/>
    <cellStyle name="Вычисление 57" xfId="1665"/>
    <cellStyle name="Вычисление 58" xfId="1666"/>
    <cellStyle name="Вычисление 59" xfId="1667"/>
    <cellStyle name="Вычисление 6" xfId="1668"/>
    <cellStyle name="Вычисление 60" xfId="1669"/>
    <cellStyle name="Вычисление 61" xfId="1670"/>
    <cellStyle name="Вычисление 62" xfId="1671"/>
    <cellStyle name="Вычисление 63" xfId="1672"/>
    <cellStyle name="Вычисление 7" xfId="1673"/>
    <cellStyle name="Вычисление 8" xfId="1674"/>
    <cellStyle name="Вычисление 9" xfId="1675"/>
    <cellStyle name="Гиперссылка 2" xfId="1676"/>
    <cellStyle name="Денежный 2" xfId="1677"/>
    <cellStyle name="Денежный 3" xfId="1678"/>
    <cellStyle name="Денежный 3 2" xfId="1679"/>
    <cellStyle name="Денежный 3 2 2" xfId="1680"/>
    <cellStyle name="Денежный 3 3" xfId="1681"/>
    <cellStyle name="Денежный 3 4" xfId="1682"/>
    <cellStyle name="Денежный 3 5" xfId="1683"/>
    <cellStyle name="Денежный 4" xfId="1684"/>
    <cellStyle name="Денежный 5" xfId="1685"/>
    <cellStyle name="Заголовок 1 10" xfId="1686"/>
    <cellStyle name="Заголовок 1 11" xfId="1687"/>
    <cellStyle name="Заголовок 1 12" xfId="1688"/>
    <cellStyle name="Заголовок 1 13" xfId="1689"/>
    <cellStyle name="Заголовок 1 14" xfId="1690"/>
    <cellStyle name="Заголовок 1 15" xfId="1691"/>
    <cellStyle name="Заголовок 1 16" xfId="1692"/>
    <cellStyle name="Заголовок 1 17" xfId="1693"/>
    <cellStyle name="Заголовок 1 18" xfId="1694"/>
    <cellStyle name="Заголовок 1 19" xfId="1695"/>
    <cellStyle name="Заголовок 1 2" xfId="1696"/>
    <cellStyle name="Заголовок 1 20" xfId="1697"/>
    <cellStyle name="Заголовок 1 21" xfId="1698"/>
    <cellStyle name="Заголовок 1 22" xfId="1699"/>
    <cellStyle name="Заголовок 1 23" xfId="1700"/>
    <cellStyle name="Заголовок 1 24" xfId="1701"/>
    <cellStyle name="Заголовок 1 25" xfId="1702"/>
    <cellStyle name="Заголовок 1 26" xfId="1703"/>
    <cellStyle name="Заголовок 1 27" xfId="1704"/>
    <cellStyle name="Заголовок 1 28" xfId="1705"/>
    <cellStyle name="Заголовок 1 29" xfId="1706"/>
    <cellStyle name="Заголовок 1 3" xfId="1707"/>
    <cellStyle name="Заголовок 1 30" xfId="1708"/>
    <cellStyle name="Заголовок 1 31" xfId="1709"/>
    <cellStyle name="Заголовок 1 32" xfId="1710"/>
    <cellStyle name="Заголовок 1 33" xfId="1711"/>
    <cellStyle name="Заголовок 1 34" xfId="1712"/>
    <cellStyle name="Заголовок 1 35" xfId="1713"/>
    <cellStyle name="Заголовок 1 36" xfId="1714"/>
    <cellStyle name="Заголовок 1 37" xfId="1715"/>
    <cellStyle name="Заголовок 1 38" xfId="1716"/>
    <cellStyle name="Заголовок 1 39" xfId="1717"/>
    <cellStyle name="Заголовок 1 4" xfId="1718"/>
    <cellStyle name="Заголовок 1 40" xfId="1719"/>
    <cellStyle name="Заголовок 1 41" xfId="1720"/>
    <cellStyle name="Заголовок 1 42" xfId="1721"/>
    <cellStyle name="Заголовок 1 43" xfId="1722"/>
    <cellStyle name="Заголовок 1 44" xfId="1723"/>
    <cellStyle name="Заголовок 1 45" xfId="1724"/>
    <cellStyle name="Заголовок 1 46" xfId="1725"/>
    <cellStyle name="Заголовок 1 47" xfId="1726"/>
    <cellStyle name="Заголовок 1 48" xfId="1727"/>
    <cellStyle name="Заголовок 1 49" xfId="1728"/>
    <cellStyle name="Заголовок 1 5" xfId="1729"/>
    <cellStyle name="Заголовок 1 50" xfId="1730"/>
    <cellStyle name="Заголовок 1 51" xfId="1731"/>
    <cellStyle name="Заголовок 1 52" xfId="1732"/>
    <cellStyle name="Заголовок 1 53" xfId="1733"/>
    <cellStyle name="Заголовок 1 54" xfId="1734"/>
    <cellStyle name="Заголовок 1 55" xfId="1735"/>
    <cellStyle name="Заголовок 1 56" xfId="1736"/>
    <cellStyle name="Заголовок 1 57" xfId="1737"/>
    <cellStyle name="Заголовок 1 58" xfId="1738"/>
    <cellStyle name="Заголовок 1 59" xfId="1739"/>
    <cellStyle name="Заголовок 1 6" xfId="1740"/>
    <cellStyle name="Заголовок 1 60" xfId="1741"/>
    <cellStyle name="Заголовок 1 61" xfId="1742"/>
    <cellStyle name="Заголовок 1 62" xfId="1743"/>
    <cellStyle name="Заголовок 1 63" xfId="1744"/>
    <cellStyle name="Заголовок 1 7" xfId="1745"/>
    <cellStyle name="Заголовок 1 8" xfId="1746"/>
    <cellStyle name="Заголовок 1 9" xfId="1747"/>
    <cellStyle name="Заголовок 2 10" xfId="1748"/>
    <cellStyle name="Заголовок 2 11" xfId="1749"/>
    <cellStyle name="Заголовок 2 12" xfId="1750"/>
    <cellStyle name="Заголовок 2 13" xfId="1751"/>
    <cellStyle name="Заголовок 2 14" xfId="1752"/>
    <cellStyle name="Заголовок 2 15" xfId="1753"/>
    <cellStyle name="Заголовок 2 16" xfId="1754"/>
    <cellStyle name="Заголовок 2 17" xfId="1755"/>
    <cellStyle name="Заголовок 2 18" xfId="1756"/>
    <cellStyle name="Заголовок 2 19" xfId="1757"/>
    <cellStyle name="Заголовок 2 2" xfId="1758"/>
    <cellStyle name="Заголовок 2 20" xfId="1759"/>
    <cellStyle name="Заголовок 2 21" xfId="1760"/>
    <cellStyle name="Заголовок 2 22" xfId="1761"/>
    <cellStyle name="Заголовок 2 23" xfId="1762"/>
    <cellStyle name="Заголовок 2 24" xfId="1763"/>
    <cellStyle name="Заголовок 2 25" xfId="1764"/>
    <cellStyle name="Заголовок 2 26" xfId="1765"/>
    <cellStyle name="Заголовок 2 27" xfId="1766"/>
    <cellStyle name="Заголовок 2 28" xfId="1767"/>
    <cellStyle name="Заголовок 2 29" xfId="1768"/>
    <cellStyle name="Заголовок 2 3" xfId="1769"/>
    <cellStyle name="Заголовок 2 30" xfId="1770"/>
    <cellStyle name="Заголовок 2 31" xfId="1771"/>
    <cellStyle name="Заголовок 2 32" xfId="1772"/>
    <cellStyle name="Заголовок 2 33" xfId="1773"/>
    <cellStyle name="Заголовок 2 34" xfId="1774"/>
    <cellStyle name="Заголовок 2 35" xfId="1775"/>
    <cellStyle name="Заголовок 2 36" xfId="1776"/>
    <cellStyle name="Заголовок 2 37" xfId="1777"/>
    <cellStyle name="Заголовок 2 38" xfId="1778"/>
    <cellStyle name="Заголовок 2 39" xfId="1779"/>
    <cellStyle name="Заголовок 2 4" xfId="1780"/>
    <cellStyle name="Заголовок 2 40" xfId="1781"/>
    <cellStyle name="Заголовок 2 41" xfId="1782"/>
    <cellStyle name="Заголовок 2 42" xfId="1783"/>
    <cellStyle name="Заголовок 2 43" xfId="1784"/>
    <cellStyle name="Заголовок 2 44" xfId="1785"/>
    <cellStyle name="Заголовок 2 45" xfId="1786"/>
    <cellStyle name="Заголовок 2 46" xfId="1787"/>
    <cellStyle name="Заголовок 2 47" xfId="1788"/>
    <cellStyle name="Заголовок 2 48" xfId="1789"/>
    <cellStyle name="Заголовок 2 49" xfId="1790"/>
    <cellStyle name="Заголовок 2 5" xfId="1791"/>
    <cellStyle name="Заголовок 2 50" xfId="1792"/>
    <cellStyle name="Заголовок 2 51" xfId="1793"/>
    <cellStyle name="Заголовок 2 52" xfId="1794"/>
    <cellStyle name="Заголовок 2 53" xfId="1795"/>
    <cellStyle name="Заголовок 2 54" xfId="1796"/>
    <cellStyle name="Заголовок 2 55" xfId="1797"/>
    <cellStyle name="Заголовок 2 56" xfId="1798"/>
    <cellStyle name="Заголовок 2 57" xfId="1799"/>
    <cellStyle name="Заголовок 2 58" xfId="1800"/>
    <cellStyle name="Заголовок 2 59" xfId="1801"/>
    <cellStyle name="Заголовок 2 6" xfId="1802"/>
    <cellStyle name="Заголовок 2 60" xfId="1803"/>
    <cellStyle name="Заголовок 2 61" xfId="1804"/>
    <cellStyle name="Заголовок 2 62" xfId="1805"/>
    <cellStyle name="Заголовок 2 63" xfId="1806"/>
    <cellStyle name="Заголовок 2 7" xfId="1807"/>
    <cellStyle name="Заголовок 2 8" xfId="1808"/>
    <cellStyle name="Заголовок 2 9" xfId="1809"/>
    <cellStyle name="Заголовок 3 10" xfId="1810"/>
    <cellStyle name="Заголовок 3 11" xfId="1811"/>
    <cellStyle name="Заголовок 3 12" xfId="1812"/>
    <cellStyle name="Заголовок 3 13" xfId="1813"/>
    <cellStyle name="Заголовок 3 14" xfId="1814"/>
    <cellStyle name="Заголовок 3 15" xfId="1815"/>
    <cellStyle name="Заголовок 3 16" xfId="1816"/>
    <cellStyle name="Заголовок 3 17" xfId="1817"/>
    <cellStyle name="Заголовок 3 18" xfId="1818"/>
    <cellStyle name="Заголовок 3 19" xfId="1819"/>
    <cellStyle name="Заголовок 3 2" xfId="1820"/>
    <cellStyle name="Заголовок 3 20" xfId="1821"/>
    <cellStyle name="Заголовок 3 21" xfId="1822"/>
    <cellStyle name="Заголовок 3 22" xfId="1823"/>
    <cellStyle name="Заголовок 3 23" xfId="1824"/>
    <cellStyle name="Заголовок 3 24" xfId="1825"/>
    <cellStyle name="Заголовок 3 25" xfId="1826"/>
    <cellStyle name="Заголовок 3 26" xfId="1827"/>
    <cellStyle name="Заголовок 3 27" xfId="1828"/>
    <cellStyle name="Заголовок 3 28" xfId="1829"/>
    <cellStyle name="Заголовок 3 29" xfId="1830"/>
    <cellStyle name="Заголовок 3 3" xfId="1831"/>
    <cellStyle name="Заголовок 3 30" xfId="1832"/>
    <cellStyle name="Заголовок 3 31" xfId="1833"/>
    <cellStyle name="Заголовок 3 32" xfId="1834"/>
    <cellStyle name="Заголовок 3 33" xfId="1835"/>
    <cellStyle name="Заголовок 3 34" xfId="1836"/>
    <cellStyle name="Заголовок 3 35" xfId="1837"/>
    <cellStyle name="Заголовок 3 36" xfId="1838"/>
    <cellStyle name="Заголовок 3 37" xfId="1839"/>
    <cellStyle name="Заголовок 3 38" xfId="1840"/>
    <cellStyle name="Заголовок 3 39" xfId="1841"/>
    <cellStyle name="Заголовок 3 4" xfId="1842"/>
    <cellStyle name="Заголовок 3 40" xfId="1843"/>
    <cellStyle name="Заголовок 3 41" xfId="1844"/>
    <cellStyle name="Заголовок 3 42" xfId="1845"/>
    <cellStyle name="Заголовок 3 43" xfId="1846"/>
    <cellStyle name="Заголовок 3 44" xfId="1847"/>
    <cellStyle name="Заголовок 3 45" xfId="1848"/>
    <cellStyle name="Заголовок 3 46" xfId="1849"/>
    <cellStyle name="Заголовок 3 47" xfId="1850"/>
    <cellStyle name="Заголовок 3 48" xfId="1851"/>
    <cellStyle name="Заголовок 3 49" xfId="1852"/>
    <cellStyle name="Заголовок 3 5" xfId="1853"/>
    <cellStyle name="Заголовок 3 50" xfId="1854"/>
    <cellStyle name="Заголовок 3 51" xfId="1855"/>
    <cellStyle name="Заголовок 3 52" xfId="1856"/>
    <cellStyle name="Заголовок 3 53" xfId="1857"/>
    <cellStyle name="Заголовок 3 54" xfId="1858"/>
    <cellStyle name="Заголовок 3 55" xfId="1859"/>
    <cellStyle name="Заголовок 3 56" xfId="1860"/>
    <cellStyle name="Заголовок 3 57" xfId="1861"/>
    <cellStyle name="Заголовок 3 58" xfId="1862"/>
    <cellStyle name="Заголовок 3 59" xfId="1863"/>
    <cellStyle name="Заголовок 3 6" xfId="1864"/>
    <cellStyle name="Заголовок 3 60" xfId="1865"/>
    <cellStyle name="Заголовок 3 61" xfId="1866"/>
    <cellStyle name="Заголовок 3 62" xfId="1867"/>
    <cellStyle name="Заголовок 3 63" xfId="1868"/>
    <cellStyle name="Заголовок 3 7" xfId="1869"/>
    <cellStyle name="Заголовок 3 8" xfId="1870"/>
    <cellStyle name="Заголовок 3 9" xfId="1871"/>
    <cellStyle name="Заголовок 4 10" xfId="1872"/>
    <cellStyle name="Заголовок 4 11" xfId="1873"/>
    <cellStyle name="Заголовок 4 12" xfId="1874"/>
    <cellStyle name="Заголовок 4 13" xfId="1875"/>
    <cellStyle name="Заголовок 4 14" xfId="1876"/>
    <cellStyle name="Заголовок 4 15" xfId="1877"/>
    <cellStyle name="Заголовок 4 16" xfId="1878"/>
    <cellStyle name="Заголовок 4 17" xfId="1879"/>
    <cellStyle name="Заголовок 4 18" xfId="1880"/>
    <cellStyle name="Заголовок 4 19" xfId="1881"/>
    <cellStyle name="Заголовок 4 2" xfId="1882"/>
    <cellStyle name="Заголовок 4 20" xfId="1883"/>
    <cellStyle name="Заголовок 4 21" xfId="1884"/>
    <cellStyle name="Заголовок 4 22" xfId="1885"/>
    <cellStyle name="Заголовок 4 23" xfId="1886"/>
    <cellStyle name="Заголовок 4 24" xfId="1887"/>
    <cellStyle name="Заголовок 4 25" xfId="1888"/>
    <cellStyle name="Заголовок 4 26" xfId="1889"/>
    <cellStyle name="Заголовок 4 27" xfId="1890"/>
    <cellStyle name="Заголовок 4 28" xfId="1891"/>
    <cellStyle name="Заголовок 4 29" xfId="1892"/>
    <cellStyle name="Заголовок 4 3" xfId="1893"/>
    <cellStyle name="Заголовок 4 30" xfId="1894"/>
    <cellStyle name="Заголовок 4 31" xfId="1895"/>
    <cellStyle name="Заголовок 4 32" xfId="1896"/>
    <cellStyle name="Заголовок 4 33" xfId="1897"/>
    <cellStyle name="Заголовок 4 34" xfId="1898"/>
    <cellStyle name="Заголовок 4 35" xfId="1899"/>
    <cellStyle name="Заголовок 4 36" xfId="1900"/>
    <cellStyle name="Заголовок 4 37" xfId="1901"/>
    <cellStyle name="Заголовок 4 38" xfId="1902"/>
    <cellStyle name="Заголовок 4 39" xfId="1903"/>
    <cellStyle name="Заголовок 4 4" xfId="1904"/>
    <cellStyle name="Заголовок 4 40" xfId="1905"/>
    <cellStyle name="Заголовок 4 41" xfId="1906"/>
    <cellStyle name="Заголовок 4 42" xfId="1907"/>
    <cellStyle name="Заголовок 4 43" xfId="1908"/>
    <cellStyle name="Заголовок 4 44" xfId="1909"/>
    <cellStyle name="Заголовок 4 45" xfId="1910"/>
    <cellStyle name="Заголовок 4 46" xfId="1911"/>
    <cellStyle name="Заголовок 4 47" xfId="1912"/>
    <cellStyle name="Заголовок 4 48" xfId="1913"/>
    <cellStyle name="Заголовок 4 49" xfId="1914"/>
    <cellStyle name="Заголовок 4 5" xfId="1915"/>
    <cellStyle name="Заголовок 4 50" xfId="1916"/>
    <cellStyle name="Заголовок 4 51" xfId="1917"/>
    <cellStyle name="Заголовок 4 52" xfId="1918"/>
    <cellStyle name="Заголовок 4 53" xfId="1919"/>
    <cellStyle name="Заголовок 4 54" xfId="1920"/>
    <cellStyle name="Заголовок 4 55" xfId="1921"/>
    <cellStyle name="Заголовок 4 56" xfId="1922"/>
    <cellStyle name="Заголовок 4 57" xfId="1923"/>
    <cellStyle name="Заголовок 4 58" xfId="1924"/>
    <cellStyle name="Заголовок 4 59" xfId="1925"/>
    <cellStyle name="Заголовок 4 6" xfId="1926"/>
    <cellStyle name="Заголовок 4 60" xfId="1927"/>
    <cellStyle name="Заголовок 4 61" xfId="1928"/>
    <cellStyle name="Заголовок 4 62" xfId="1929"/>
    <cellStyle name="Заголовок 4 63" xfId="1930"/>
    <cellStyle name="Заголовок 4 7" xfId="1931"/>
    <cellStyle name="Заголовок 4 8" xfId="1932"/>
    <cellStyle name="Заголовок 4 9" xfId="1933"/>
    <cellStyle name="Итог 10" xfId="1934"/>
    <cellStyle name="Итог 11" xfId="1935"/>
    <cellStyle name="Итог 12" xfId="1936"/>
    <cellStyle name="Итог 13" xfId="1937"/>
    <cellStyle name="Итог 14" xfId="1938"/>
    <cellStyle name="Итог 15" xfId="1939"/>
    <cellStyle name="Итог 16" xfId="1940"/>
    <cellStyle name="Итог 17" xfId="1941"/>
    <cellStyle name="Итог 18" xfId="1942"/>
    <cellStyle name="Итог 19" xfId="1943"/>
    <cellStyle name="Итог 2" xfId="1944"/>
    <cellStyle name="Итог 20" xfId="1945"/>
    <cellStyle name="Итог 21" xfId="1946"/>
    <cellStyle name="Итог 22" xfId="1947"/>
    <cellStyle name="Итог 23" xfId="1948"/>
    <cellStyle name="Итог 24" xfId="1949"/>
    <cellStyle name="Итог 25" xfId="1950"/>
    <cellStyle name="Итог 26" xfId="1951"/>
    <cellStyle name="Итог 27" xfId="1952"/>
    <cellStyle name="Итог 28" xfId="1953"/>
    <cellStyle name="Итог 29" xfId="1954"/>
    <cellStyle name="Итог 3" xfId="1955"/>
    <cellStyle name="Итог 30" xfId="1956"/>
    <cellStyle name="Итог 31" xfId="1957"/>
    <cellStyle name="Итог 32" xfId="1958"/>
    <cellStyle name="Итог 33" xfId="1959"/>
    <cellStyle name="Итог 34" xfId="1960"/>
    <cellStyle name="Итог 35" xfId="1961"/>
    <cellStyle name="Итог 36" xfId="1962"/>
    <cellStyle name="Итог 37" xfId="1963"/>
    <cellStyle name="Итог 38" xfId="1964"/>
    <cellStyle name="Итог 39" xfId="1965"/>
    <cellStyle name="Итог 4" xfId="1966"/>
    <cellStyle name="Итог 40" xfId="1967"/>
    <cellStyle name="Итог 41" xfId="1968"/>
    <cellStyle name="Итог 42" xfId="1969"/>
    <cellStyle name="Итог 43" xfId="1970"/>
    <cellStyle name="Итог 44" xfId="1971"/>
    <cellStyle name="Итог 45" xfId="1972"/>
    <cellStyle name="Итог 46" xfId="1973"/>
    <cellStyle name="Итог 47" xfId="1974"/>
    <cellStyle name="Итог 48" xfId="1975"/>
    <cellStyle name="Итог 49" xfId="1976"/>
    <cellStyle name="Итог 5" xfId="1977"/>
    <cellStyle name="Итог 50" xfId="1978"/>
    <cellStyle name="Итог 51" xfId="1979"/>
    <cellStyle name="Итог 52" xfId="1980"/>
    <cellStyle name="Итог 53" xfId="1981"/>
    <cellStyle name="Итог 54" xfId="1982"/>
    <cellStyle name="Итог 55" xfId="1983"/>
    <cellStyle name="Итог 56" xfId="1984"/>
    <cellStyle name="Итог 57" xfId="1985"/>
    <cellStyle name="Итог 58" xfId="1986"/>
    <cellStyle name="Итог 59" xfId="1987"/>
    <cellStyle name="Итог 6" xfId="1988"/>
    <cellStyle name="Итог 60" xfId="1989"/>
    <cellStyle name="Итог 61" xfId="1990"/>
    <cellStyle name="Итог 62" xfId="1991"/>
    <cellStyle name="Итог 63" xfId="1992"/>
    <cellStyle name="Итог 7" xfId="1993"/>
    <cellStyle name="Итог 8" xfId="1994"/>
    <cellStyle name="Итог 9" xfId="1995"/>
    <cellStyle name="Контрольная ячейка 10" xfId="1996"/>
    <cellStyle name="Контрольная ячейка 11" xfId="1997"/>
    <cellStyle name="Контрольная ячейка 12" xfId="1998"/>
    <cellStyle name="Контрольная ячейка 13" xfId="1999"/>
    <cellStyle name="Контрольная ячейка 14" xfId="2000"/>
    <cellStyle name="Контрольная ячейка 15" xfId="2001"/>
    <cellStyle name="Контрольная ячейка 16" xfId="2002"/>
    <cellStyle name="Контрольная ячейка 17" xfId="2003"/>
    <cellStyle name="Контрольная ячейка 18" xfId="2004"/>
    <cellStyle name="Контрольная ячейка 19" xfId="2005"/>
    <cellStyle name="Контрольная ячейка 2" xfId="2006"/>
    <cellStyle name="Контрольная ячейка 20" xfId="2007"/>
    <cellStyle name="Контрольная ячейка 21" xfId="2008"/>
    <cellStyle name="Контрольная ячейка 22" xfId="2009"/>
    <cellStyle name="Контрольная ячейка 23" xfId="2010"/>
    <cellStyle name="Контрольная ячейка 24" xfId="2011"/>
    <cellStyle name="Контрольная ячейка 25" xfId="2012"/>
    <cellStyle name="Контрольная ячейка 26" xfId="2013"/>
    <cellStyle name="Контрольная ячейка 27" xfId="2014"/>
    <cellStyle name="Контрольная ячейка 28" xfId="2015"/>
    <cellStyle name="Контрольная ячейка 29" xfId="2016"/>
    <cellStyle name="Контрольная ячейка 3" xfId="2017"/>
    <cellStyle name="Контрольная ячейка 30" xfId="2018"/>
    <cellStyle name="Контрольная ячейка 31" xfId="2019"/>
    <cellStyle name="Контрольная ячейка 32" xfId="2020"/>
    <cellStyle name="Контрольная ячейка 33" xfId="2021"/>
    <cellStyle name="Контрольная ячейка 34" xfId="2022"/>
    <cellStyle name="Контрольная ячейка 35" xfId="2023"/>
    <cellStyle name="Контрольная ячейка 36" xfId="2024"/>
    <cellStyle name="Контрольная ячейка 37" xfId="2025"/>
    <cellStyle name="Контрольная ячейка 38" xfId="2026"/>
    <cellStyle name="Контрольная ячейка 39" xfId="2027"/>
    <cellStyle name="Контрольная ячейка 4" xfId="2028"/>
    <cellStyle name="Контрольная ячейка 40" xfId="2029"/>
    <cellStyle name="Контрольная ячейка 41" xfId="2030"/>
    <cellStyle name="Контрольная ячейка 42" xfId="2031"/>
    <cellStyle name="Контрольная ячейка 43" xfId="2032"/>
    <cellStyle name="Контрольная ячейка 44" xfId="2033"/>
    <cellStyle name="Контрольная ячейка 45" xfId="2034"/>
    <cellStyle name="Контрольная ячейка 46" xfId="2035"/>
    <cellStyle name="Контрольная ячейка 47" xfId="2036"/>
    <cellStyle name="Контрольная ячейка 48" xfId="2037"/>
    <cellStyle name="Контрольная ячейка 49" xfId="2038"/>
    <cellStyle name="Контрольная ячейка 5" xfId="2039"/>
    <cellStyle name="Контрольная ячейка 50" xfId="2040"/>
    <cellStyle name="Контрольная ячейка 51" xfId="2041"/>
    <cellStyle name="Контрольная ячейка 52" xfId="2042"/>
    <cellStyle name="Контрольная ячейка 53" xfId="2043"/>
    <cellStyle name="Контрольная ячейка 54" xfId="2044"/>
    <cellStyle name="Контрольная ячейка 55" xfId="2045"/>
    <cellStyle name="Контрольная ячейка 56" xfId="2046"/>
    <cellStyle name="Контрольная ячейка 57" xfId="2047"/>
    <cellStyle name="Контрольная ячейка 58" xfId="2048"/>
    <cellStyle name="Контрольная ячейка 59" xfId="2049"/>
    <cellStyle name="Контрольная ячейка 6" xfId="2050"/>
    <cellStyle name="Контрольная ячейка 60" xfId="2051"/>
    <cellStyle name="Контрольная ячейка 61" xfId="2052"/>
    <cellStyle name="Контрольная ячейка 62" xfId="2053"/>
    <cellStyle name="Контрольная ячейка 63" xfId="2054"/>
    <cellStyle name="Контрольная ячейка 7" xfId="2055"/>
    <cellStyle name="Контрольная ячейка 8" xfId="2056"/>
    <cellStyle name="Контрольная ячейка 9" xfId="2057"/>
    <cellStyle name="Название 10" xfId="2058"/>
    <cellStyle name="Название 11" xfId="2059"/>
    <cellStyle name="Название 12" xfId="2060"/>
    <cellStyle name="Название 13" xfId="2061"/>
    <cellStyle name="Название 14" xfId="2062"/>
    <cellStyle name="Название 15" xfId="2063"/>
    <cellStyle name="Название 16" xfId="2064"/>
    <cellStyle name="Название 17" xfId="2065"/>
    <cellStyle name="Название 18" xfId="2066"/>
    <cellStyle name="Название 19" xfId="2067"/>
    <cellStyle name="Название 2" xfId="2068"/>
    <cellStyle name="Название 20" xfId="2069"/>
    <cellStyle name="Название 21" xfId="2070"/>
    <cellStyle name="Название 22" xfId="2071"/>
    <cellStyle name="Название 23" xfId="2072"/>
    <cellStyle name="Название 24" xfId="2073"/>
    <cellStyle name="Название 25" xfId="2074"/>
    <cellStyle name="Название 26" xfId="2075"/>
    <cellStyle name="Название 27" xfId="2076"/>
    <cellStyle name="Название 28" xfId="2077"/>
    <cellStyle name="Название 29" xfId="2078"/>
    <cellStyle name="Название 3" xfId="2079"/>
    <cellStyle name="Название 30" xfId="2080"/>
    <cellStyle name="Название 31" xfId="2081"/>
    <cellStyle name="Название 32" xfId="2082"/>
    <cellStyle name="Название 33" xfId="2083"/>
    <cellStyle name="Название 34" xfId="2084"/>
    <cellStyle name="Название 35" xfId="2085"/>
    <cellStyle name="Название 36" xfId="2086"/>
    <cellStyle name="Название 37" xfId="2087"/>
    <cellStyle name="Название 38" xfId="2088"/>
    <cellStyle name="Название 39" xfId="2089"/>
    <cellStyle name="Название 4" xfId="2090"/>
    <cellStyle name="Название 40" xfId="2091"/>
    <cellStyle name="Название 41" xfId="2092"/>
    <cellStyle name="Название 42" xfId="2093"/>
    <cellStyle name="Название 43" xfId="2094"/>
    <cellStyle name="Название 44" xfId="2095"/>
    <cellStyle name="Название 45" xfId="2096"/>
    <cellStyle name="Название 46" xfId="2097"/>
    <cellStyle name="Название 47" xfId="2098"/>
    <cellStyle name="Название 48" xfId="2099"/>
    <cellStyle name="Название 49" xfId="2100"/>
    <cellStyle name="Название 5" xfId="2101"/>
    <cellStyle name="Название 50" xfId="2102"/>
    <cellStyle name="Название 51" xfId="2103"/>
    <cellStyle name="Название 52" xfId="2104"/>
    <cellStyle name="Название 53" xfId="2105"/>
    <cellStyle name="Название 54" xfId="2106"/>
    <cellStyle name="Название 55" xfId="2107"/>
    <cellStyle name="Название 56" xfId="2108"/>
    <cellStyle name="Название 57" xfId="2109"/>
    <cellStyle name="Название 58" xfId="2110"/>
    <cellStyle name="Название 59" xfId="2111"/>
    <cellStyle name="Название 6" xfId="2112"/>
    <cellStyle name="Название 60" xfId="2113"/>
    <cellStyle name="Название 61" xfId="2114"/>
    <cellStyle name="Название 62" xfId="2115"/>
    <cellStyle name="Название 63" xfId="2116"/>
    <cellStyle name="Название 7" xfId="2117"/>
    <cellStyle name="Название 8" xfId="2118"/>
    <cellStyle name="Название 9" xfId="2119"/>
    <cellStyle name="Нейтральный 10" xfId="2120"/>
    <cellStyle name="Нейтральный 11" xfId="2121"/>
    <cellStyle name="Нейтральный 12" xfId="2122"/>
    <cellStyle name="Нейтральный 13" xfId="2123"/>
    <cellStyle name="Нейтральный 14" xfId="2124"/>
    <cellStyle name="Нейтральный 15" xfId="2125"/>
    <cellStyle name="Нейтральный 16" xfId="2126"/>
    <cellStyle name="Нейтральный 17" xfId="2127"/>
    <cellStyle name="Нейтральный 18" xfId="2128"/>
    <cellStyle name="Нейтральный 19" xfId="2129"/>
    <cellStyle name="Нейтральный 2" xfId="2130"/>
    <cellStyle name="Нейтральный 20" xfId="2131"/>
    <cellStyle name="Нейтральный 21" xfId="2132"/>
    <cellStyle name="Нейтральный 22" xfId="2133"/>
    <cellStyle name="Нейтральный 23" xfId="2134"/>
    <cellStyle name="Нейтральный 24" xfId="2135"/>
    <cellStyle name="Нейтральный 25" xfId="2136"/>
    <cellStyle name="Нейтральный 26" xfId="2137"/>
    <cellStyle name="Нейтральный 27" xfId="2138"/>
    <cellStyle name="Нейтральный 28" xfId="2139"/>
    <cellStyle name="Нейтральный 29" xfId="2140"/>
    <cellStyle name="Нейтральный 3" xfId="2141"/>
    <cellStyle name="Нейтральный 30" xfId="2142"/>
    <cellStyle name="Нейтральный 31" xfId="2143"/>
    <cellStyle name="Нейтральный 32" xfId="2144"/>
    <cellStyle name="Нейтральный 33" xfId="2145"/>
    <cellStyle name="Нейтральный 34" xfId="2146"/>
    <cellStyle name="Нейтральный 35" xfId="2147"/>
    <cellStyle name="Нейтральный 36" xfId="2148"/>
    <cellStyle name="Нейтральный 37" xfId="2149"/>
    <cellStyle name="Нейтральный 38" xfId="2150"/>
    <cellStyle name="Нейтральный 39" xfId="2151"/>
    <cellStyle name="Нейтральный 4" xfId="2152"/>
    <cellStyle name="Нейтральный 40" xfId="2153"/>
    <cellStyle name="Нейтральный 41" xfId="2154"/>
    <cellStyle name="Нейтральный 42" xfId="2155"/>
    <cellStyle name="Нейтральный 43" xfId="2156"/>
    <cellStyle name="Нейтральный 44" xfId="2157"/>
    <cellStyle name="Нейтральный 45" xfId="2158"/>
    <cellStyle name="Нейтральный 46" xfId="2159"/>
    <cellStyle name="Нейтральный 47" xfId="2160"/>
    <cellStyle name="Нейтральный 48" xfId="2161"/>
    <cellStyle name="Нейтральный 49" xfId="2162"/>
    <cellStyle name="Нейтральный 5" xfId="2163"/>
    <cellStyle name="Нейтральный 50" xfId="2164"/>
    <cellStyle name="Нейтральный 51" xfId="2165"/>
    <cellStyle name="Нейтральный 52" xfId="2166"/>
    <cellStyle name="Нейтральный 53" xfId="2167"/>
    <cellStyle name="Нейтральный 54" xfId="2168"/>
    <cellStyle name="Нейтральный 55" xfId="2169"/>
    <cellStyle name="Нейтральный 56" xfId="2170"/>
    <cellStyle name="Нейтральный 57" xfId="2171"/>
    <cellStyle name="Нейтральный 58" xfId="2172"/>
    <cellStyle name="Нейтральный 59" xfId="2173"/>
    <cellStyle name="Нейтральный 6" xfId="2174"/>
    <cellStyle name="Нейтральный 60" xfId="2175"/>
    <cellStyle name="Нейтральный 61" xfId="2176"/>
    <cellStyle name="Нейтральный 62" xfId="2177"/>
    <cellStyle name="Нейтральный 63" xfId="2178"/>
    <cellStyle name="Нейтральный 7" xfId="2179"/>
    <cellStyle name="Нейтральный 8" xfId="2180"/>
    <cellStyle name="Нейтральный 9" xfId="2181"/>
    <cellStyle name="Обычный" xfId="0" builtinId="0"/>
    <cellStyle name="Обычный 10" xfId="2182"/>
    <cellStyle name="Обычный 11" xfId="2183"/>
    <cellStyle name="Обычный 11 2" xfId="2184"/>
    <cellStyle name="Обычный 11 3" xfId="2185"/>
    <cellStyle name="Обычный 11 3 2" xfId="2186"/>
    <cellStyle name="Обычный 11 3 2 2" xfId="2187"/>
    <cellStyle name="Обычный 11 3 3" xfId="2188"/>
    <cellStyle name="Обычный 11 4" xfId="2189"/>
    <cellStyle name="Обычный 11 5" xfId="2190"/>
    <cellStyle name="Обычный 11 6" xfId="2191"/>
    <cellStyle name="Обычный 11 7" xfId="2192"/>
    <cellStyle name="Обычный 12" xfId="2193"/>
    <cellStyle name="Обычный 12 2" xfId="2194"/>
    <cellStyle name="Обычный 12 2 2" xfId="2195"/>
    <cellStyle name="Обычный 12 2 2 2" xfId="2196"/>
    <cellStyle name="Обычный 12 2 2 2 2" xfId="2197"/>
    <cellStyle name="Обычный 12 2 2 2 2 2" xfId="2198"/>
    <cellStyle name="Обычный 12 2 2 2 3" xfId="2199"/>
    <cellStyle name="Обычный 12 2 2 2 3 2" xfId="2200"/>
    <cellStyle name="Обычный 12 2 2 2 4" xfId="2201"/>
    <cellStyle name="Обычный 12 2 2 2 5" xfId="2202"/>
    <cellStyle name="Обычный 12 2 2 3" xfId="2203"/>
    <cellStyle name="Обычный 12 2 2 3 2" xfId="2204"/>
    <cellStyle name="Обычный 12 2 2 4" xfId="2205"/>
    <cellStyle name="Обычный 12 2 2 4 2" xfId="2206"/>
    <cellStyle name="Обычный 12 2 2 5" xfId="2207"/>
    <cellStyle name="Обычный 12 2 2 6" xfId="2208"/>
    <cellStyle name="Обычный 12 2 2 7" xfId="2209"/>
    <cellStyle name="Обычный 12 2 3" xfId="2210"/>
    <cellStyle name="Обычный 12 2 3 2" xfId="2211"/>
    <cellStyle name="Обычный 12 2 3 2 2" xfId="2212"/>
    <cellStyle name="Обычный 12 2 3 3" xfId="2213"/>
    <cellStyle name="Обычный 12 2 3 3 2" xfId="2214"/>
    <cellStyle name="Обычный 12 2 3 4" xfId="2215"/>
    <cellStyle name="Обычный 12 2 3 5" xfId="2216"/>
    <cellStyle name="Обычный 12 2 4" xfId="2217"/>
    <cellStyle name="Обычный 12 2 4 2" xfId="2218"/>
    <cellStyle name="Обычный 12 2 5" xfId="2219"/>
    <cellStyle name="Обычный 12 2 5 2" xfId="2220"/>
    <cellStyle name="Обычный 12 2 6" xfId="2221"/>
    <cellStyle name="Обычный 12 2 7" xfId="2222"/>
    <cellStyle name="Обычный 12 2 8" xfId="2223"/>
    <cellStyle name="Обычный 12 2_51,50_1 кв_общий" xfId="2224"/>
    <cellStyle name="Обычный 12 3" xfId="2225"/>
    <cellStyle name="Обычный 12 3 2" xfId="2226"/>
    <cellStyle name="Обычный 12 3 2 2" xfId="2227"/>
    <cellStyle name="Обычный 12 3 2 2 2" xfId="2228"/>
    <cellStyle name="Обычный 12 3 2 3" xfId="2229"/>
    <cellStyle name="Обычный 12 3 2 3 2" xfId="2230"/>
    <cellStyle name="Обычный 12 3 2 4" xfId="2231"/>
    <cellStyle name="Обычный 12 3 2 5" xfId="2232"/>
    <cellStyle name="Обычный 12 3 3" xfId="2233"/>
    <cellStyle name="Обычный 12 3 3 2" xfId="2234"/>
    <cellStyle name="Обычный 12 3 4" xfId="2235"/>
    <cellStyle name="Обычный 12 3 4 2" xfId="2236"/>
    <cellStyle name="Обычный 12 3 5" xfId="2237"/>
    <cellStyle name="Обычный 12 3 6" xfId="2238"/>
    <cellStyle name="Обычный 12 4" xfId="2239"/>
    <cellStyle name="Обычный 12 4 2" xfId="2240"/>
    <cellStyle name="Обычный 12 4 2 2" xfId="2241"/>
    <cellStyle name="Обычный 12 4 2 2 2" xfId="2242"/>
    <cellStyle name="Обычный 12 4 2 3" xfId="2243"/>
    <cellStyle name="Обычный 12 4 2 3 2" xfId="2244"/>
    <cellStyle name="Обычный 12 4 2 4" xfId="2245"/>
    <cellStyle name="Обычный 12 4 2 5" xfId="2246"/>
    <cellStyle name="Обычный 12 4 3" xfId="2247"/>
    <cellStyle name="Обычный 12 4 3 2" xfId="2248"/>
    <cellStyle name="Обычный 12 4 4" xfId="2249"/>
    <cellStyle name="Обычный 12 4 4 2" xfId="2250"/>
    <cellStyle name="Обычный 12 4 5" xfId="2251"/>
    <cellStyle name="Обычный 12 4 6" xfId="2252"/>
    <cellStyle name="Обычный 12 5" xfId="2253"/>
    <cellStyle name="Обычный 12 5 2" xfId="2254"/>
    <cellStyle name="Обычный 12 5 2 2" xfId="2255"/>
    <cellStyle name="Обычный 12 5 3" xfId="2256"/>
    <cellStyle name="Обычный 12 5 3 2" xfId="2257"/>
    <cellStyle name="Обычный 12 5 4" xfId="2258"/>
    <cellStyle name="Обычный 12 5 5" xfId="2259"/>
    <cellStyle name="Обычный 12 6" xfId="2260"/>
    <cellStyle name="Обычный 12 6 2" xfId="2261"/>
    <cellStyle name="Обычный 12 7" xfId="2262"/>
    <cellStyle name="Обычный 12 7 2" xfId="2263"/>
    <cellStyle name="Обычный 12 8" xfId="2264"/>
    <cellStyle name="Обычный 12 9" xfId="2265"/>
    <cellStyle name="Обычный 12_51,50_1 кв_общий" xfId="2266"/>
    <cellStyle name="Обычный 13" xfId="2267"/>
    <cellStyle name="Обычный 13 2" xfId="2268"/>
    <cellStyle name="Обычный 13 3" xfId="2269"/>
    <cellStyle name="Обычный 13 3 2" xfId="2270"/>
    <cellStyle name="Обычный 13 3 2 2" xfId="2271"/>
    <cellStyle name="Обычный 13 3 3" xfId="2272"/>
    <cellStyle name="Обычный 13 4" xfId="2273"/>
    <cellStyle name="Обычный 13 5" xfId="2274"/>
    <cellStyle name="Обычный 13 6" xfId="2275"/>
    <cellStyle name="Обычный 14" xfId="2276"/>
    <cellStyle name="Обычный 14 2" xfId="2277"/>
    <cellStyle name="Обычный 14 2 2" xfId="2278"/>
    <cellStyle name="Обычный 14 2 2 2" xfId="2279"/>
    <cellStyle name="Обычный 14 2 2 2 2" xfId="2280"/>
    <cellStyle name="Обычный 14 2 2 3" xfId="2281"/>
    <cellStyle name="Обычный 14 2 2 3 2" xfId="2282"/>
    <cellStyle name="Обычный 14 2 2 4" xfId="2283"/>
    <cellStyle name="Обычный 14 2 2 5" xfId="2284"/>
    <cellStyle name="Обычный 14 2 3" xfId="2285"/>
    <cellStyle name="Обычный 14 2 3 2" xfId="2286"/>
    <cellStyle name="Обычный 14 2 4" xfId="2287"/>
    <cellStyle name="Обычный 14 2 4 2" xfId="2288"/>
    <cellStyle name="Обычный 14 2 5" xfId="2289"/>
    <cellStyle name="Обычный 14 2 6" xfId="2290"/>
    <cellStyle name="Обычный 14 2 7" xfId="2291"/>
    <cellStyle name="Обычный 14 3" xfId="2292"/>
    <cellStyle name="Обычный 14 3 2" xfId="2293"/>
    <cellStyle name="Обычный 14 3 2 2" xfId="2294"/>
    <cellStyle name="Обычный 14 3 3" xfId="2295"/>
    <cellStyle name="Обычный 14 3 3 2" xfId="2296"/>
    <cellStyle name="Обычный 14 3 4" xfId="2297"/>
    <cellStyle name="Обычный 14 3 5" xfId="2298"/>
    <cellStyle name="Обычный 14 4" xfId="2299"/>
    <cellStyle name="Обычный 14 4 2" xfId="2300"/>
    <cellStyle name="Обычный 14 5" xfId="2301"/>
    <cellStyle name="Обычный 14 5 2" xfId="2302"/>
    <cellStyle name="Обычный 14 6" xfId="2303"/>
    <cellStyle name="Обычный 14 7" xfId="2304"/>
    <cellStyle name="Обычный 14 8" xfId="2305"/>
    <cellStyle name="Обычный 14_51,50_1 кв_общий" xfId="2306"/>
    <cellStyle name="Обычный 15" xfId="2307"/>
    <cellStyle name="Обычный 15 2" xfId="2308"/>
    <cellStyle name="Обычный 15 2 2" xfId="2309"/>
    <cellStyle name="Обычный 15 2 2 2" xfId="2310"/>
    <cellStyle name="Обычный 15 2 2 2 2" xfId="2311"/>
    <cellStyle name="Обычный 15 2 2 3" xfId="2312"/>
    <cellStyle name="Обычный 15 2 2 3 2" xfId="2313"/>
    <cellStyle name="Обычный 15 2 2 4" xfId="2314"/>
    <cellStyle name="Обычный 15 2 2 5" xfId="2315"/>
    <cellStyle name="Обычный 15 2 3" xfId="2316"/>
    <cellStyle name="Обычный 15 2 3 2" xfId="2317"/>
    <cellStyle name="Обычный 15 2 4" xfId="2318"/>
    <cellStyle name="Обычный 15 2 4 2" xfId="2319"/>
    <cellStyle name="Обычный 15 2 5" xfId="2320"/>
    <cellStyle name="Обычный 15 2 6" xfId="2321"/>
    <cellStyle name="Обычный 15 2 7" xfId="2322"/>
    <cellStyle name="Обычный 15 3" xfId="2323"/>
    <cellStyle name="Обычный 15 3 2" xfId="2324"/>
    <cellStyle name="Обычный 15 3 2 2" xfId="2325"/>
    <cellStyle name="Обычный 15 3 3" xfId="2326"/>
    <cellStyle name="Обычный 15 3 3 2" xfId="2327"/>
    <cellStyle name="Обычный 15 3 4" xfId="2328"/>
    <cellStyle name="Обычный 15 3 5" xfId="2329"/>
    <cellStyle name="Обычный 15 4" xfId="2330"/>
    <cellStyle name="Обычный 15 4 2" xfId="2331"/>
    <cellStyle name="Обычный 15 5" xfId="2332"/>
    <cellStyle name="Обычный 15 5 2" xfId="2333"/>
    <cellStyle name="Обычный 15 6" xfId="2334"/>
    <cellStyle name="Обычный 15 7" xfId="2335"/>
    <cellStyle name="Обычный 15 8" xfId="2336"/>
    <cellStyle name="Обычный 15_51,50_1 кв_общий" xfId="2337"/>
    <cellStyle name="Обычный 16" xfId="2338"/>
    <cellStyle name="Обычный 16 2" xfId="2339"/>
    <cellStyle name="Обычный 16 2 2" xfId="2340"/>
    <cellStyle name="Обычный 16 2 2 2" xfId="2341"/>
    <cellStyle name="Обычный 16 2 2 2 2" xfId="2342"/>
    <cellStyle name="Обычный 16 2 2 3" xfId="2343"/>
    <cellStyle name="Обычный 16 2 2 3 2" xfId="2344"/>
    <cellStyle name="Обычный 16 2 2 4" xfId="2345"/>
    <cellStyle name="Обычный 16 2 2 5" xfId="2346"/>
    <cellStyle name="Обычный 16 2 3" xfId="2347"/>
    <cellStyle name="Обычный 16 2 3 2" xfId="2348"/>
    <cellStyle name="Обычный 16 2 4" xfId="2349"/>
    <cellStyle name="Обычный 16 2 4 2" xfId="2350"/>
    <cellStyle name="Обычный 16 2 5" xfId="2351"/>
    <cellStyle name="Обычный 16 2 6" xfId="2352"/>
    <cellStyle name="Обычный 16 2 7" xfId="2353"/>
    <cellStyle name="Обычный 16 3" xfId="2354"/>
    <cellStyle name="Обычный 16 3 2" xfId="2355"/>
    <cellStyle name="Обычный 16 3 2 2" xfId="2356"/>
    <cellStyle name="Обычный 16 3 2 2 2" xfId="2357"/>
    <cellStyle name="Обычный 16 3 2 2 2 2" xfId="2358"/>
    <cellStyle name="Обычный 16 3 2 2 3" xfId="2359"/>
    <cellStyle name="Обычный 16 3 2 2 3 2" xfId="2360"/>
    <cellStyle name="Обычный 16 3 2 2 4" xfId="2361"/>
    <cellStyle name="Обычный 16 3 2 2 5" xfId="2362"/>
    <cellStyle name="Обычный 16 3 2 3" xfId="2363"/>
    <cellStyle name="Обычный 16 3 2 3 2" xfId="2364"/>
    <cellStyle name="Обычный 16 3 2 3 2 2" xfId="2365"/>
    <cellStyle name="Обычный 16 3 2 3 3" xfId="2366"/>
    <cellStyle name="Обычный 16 3 2 3 4" xfId="2367"/>
    <cellStyle name="Обычный 16 3 2 3 5" xfId="2368"/>
    <cellStyle name="Обычный 16 3 2 4" xfId="2369"/>
    <cellStyle name="Обычный 16 3 2 4 2" xfId="2370"/>
    <cellStyle name="Обычный 16 3 2 5" xfId="2371"/>
    <cellStyle name="Обычный 16 3 2 6" xfId="2372"/>
    <cellStyle name="Обычный 16 3 2 7" xfId="2373"/>
    <cellStyle name="Обычный 16 3 2 8" xfId="2374"/>
    <cellStyle name="Обычный 16 3 3" xfId="2375"/>
    <cellStyle name="Обычный 16 3 3 2" xfId="2376"/>
    <cellStyle name="Обычный 16 3 3 2 2" xfId="2377"/>
    <cellStyle name="Обычный 16 3 3 3" xfId="2378"/>
    <cellStyle name="Обычный 16 3 3 3 2" xfId="2379"/>
    <cellStyle name="Обычный 16 3 3 4" xfId="2380"/>
    <cellStyle name="Обычный 16 3 3 5" xfId="2381"/>
    <cellStyle name="Обычный 16 3 4" xfId="2382"/>
    <cellStyle name="Обычный 16 3 4 2" xfId="2383"/>
    <cellStyle name="Обычный 16 3 5" xfId="2384"/>
    <cellStyle name="Обычный 16 3 5 2" xfId="2385"/>
    <cellStyle name="Обычный 16 3 6" xfId="2386"/>
    <cellStyle name="Обычный 16 3 7" xfId="2387"/>
    <cellStyle name="Обычный 16 3 8" xfId="2388"/>
    <cellStyle name="Обычный 16 3_51,50_1 кв_общий" xfId="2389"/>
    <cellStyle name="Обычный 16 4" xfId="2390"/>
    <cellStyle name="Обычный 16 4 2" xfId="2391"/>
    <cellStyle name="Обычный 16 4 2 2" xfId="2392"/>
    <cellStyle name="Обычный 16 4 3" xfId="2393"/>
    <cellStyle name="Обычный 16 4 3 2" xfId="2394"/>
    <cellStyle name="Обычный 16 4 4" xfId="2395"/>
    <cellStyle name="Обычный 16 4 5" xfId="2396"/>
    <cellStyle name="Обычный 16 5" xfId="2397"/>
    <cellStyle name="Обычный 16 5 2" xfId="2398"/>
    <cellStyle name="Обычный 16 6" xfId="2399"/>
    <cellStyle name="Обычный 16 6 2" xfId="2400"/>
    <cellStyle name="Обычный 16 7" xfId="2401"/>
    <cellStyle name="Обычный 16 8" xfId="2402"/>
    <cellStyle name="Обычный 16 9" xfId="2403"/>
    <cellStyle name="Обычный 16_51,50_1 кв_общий" xfId="2404"/>
    <cellStyle name="Обычный 17" xfId="2405"/>
    <cellStyle name="Обычный 17 10" xfId="2406"/>
    <cellStyle name="Обычный 17 2" xfId="2407"/>
    <cellStyle name="Обычный 17 2 2" xfId="2408"/>
    <cellStyle name="Обычный 17 2 2 2" xfId="2409"/>
    <cellStyle name="Обычный 17 2 2 2 2" xfId="2410"/>
    <cellStyle name="Обычный 17 2 2 3" xfId="2411"/>
    <cellStyle name="Обычный 17 2 2 3 2" xfId="2412"/>
    <cellStyle name="Обычный 17 2 2 4" xfId="2413"/>
    <cellStyle name="Обычный 17 2 2 5" xfId="2414"/>
    <cellStyle name="Обычный 17 2 3" xfId="2415"/>
    <cellStyle name="Обычный 17 2 3 2" xfId="2416"/>
    <cellStyle name="Обычный 17 2 4" xfId="2417"/>
    <cellStyle name="Обычный 17 2 4 2" xfId="2418"/>
    <cellStyle name="Обычный 17 2 5" xfId="2419"/>
    <cellStyle name="Обычный 17 2 6" xfId="2420"/>
    <cellStyle name="Обычный 17 2 7" xfId="2421"/>
    <cellStyle name="Обычный 17 3" xfId="2422"/>
    <cellStyle name="Обычный 17 3 2" xfId="2423"/>
    <cellStyle name="Обычный 17 3 2 2" xfId="2424"/>
    <cellStyle name="Обычный 17 3 2 2 2" xfId="2425"/>
    <cellStyle name="Обычный 17 3 2 3" xfId="2426"/>
    <cellStyle name="Обычный 17 3 2 3 2" xfId="2427"/>
    <cellStyle name="Обычный 17 3 2 4" xfId="2428"/>
    <cellStyle name="Обычный 17 3 2 5" xfId="2429"/>
    <cellStyle name="Обычный 17 3 3" xfId="2430"/>
    <cellStyle name="Обычный 17 3 3 2" xfId="2431"/>
    <cellStyle name="Обычный 17 3 4" xfId="2432"/>
    <cellStyle name="Обычный 17 3 4 2" xfId="2433"/>
    <cellStyle name="Обычный 17 3 5" xfId="2434"/>
    <cellStyle name="Обычный 17 3 6" xfId="2435"/>
    <cellStyle name="Обычный 17 3 7" xfId="2436"/>
    <cellStyle name="Обычный 17 4" xfId="2437"/>
    <cellStyle name="Обычный 17 4 10" xfId="2438"/>
    <cellStyle name="Обычный 17 4 11" xfId="2439"/>
    <cellStyle name="Обычный 17 4 2" xfId="2440"/>
    <cellStyle name="Обычный 17 4 2 2" xfId="2441"/>
    <cellStyle name="Обычный 17 4 2 2 2" xfId="2442"/>
    <cellStyle name="Обычный 17 4 2 2 2 2" xfId="2443"/>
    <cellStyle name="Обычный 17 4 2 2 3" xfId="2444"/>
    <cellStyle name="Обычный 17 4 2 2 3 2" xfId="2445"/>
    <cellStyle name="Обычный 17 4 2 2 4" xfId="2446"/>
    <cellStyle name="Обычный 17 4 2 2 5" xfId="2447"/>
    <cellStyle name="Обычный 17 4 2 3" xfId="2448"/>
    <cellStyle name="Обычный 17 4 2 3 2" xfId="2449"/>
    <cellStyle name="Обычный 17 4 2 4" xfId="2450"/>
    <cellStyle name="Обычный 17 4 2 4 2" xfId="2451"/>
    <cellStyle name="Обычный 17 4 2 5" xfId="2452"/>
    <cellStyle name="Обычный 17 4 2 6" xfId="2453"/>
    <cellStyle name="Обычный 17 4 2 7" xfId="2454"/>
    <cellStyle name="Обычный 17 4 3" xfId="2455"/>
    <cellStyle name="Обычный 17 4 3 10" xfId="2456"/>
    <cellStyle name="Обычный 17 4 3 10 2" xfId="2457"/>
    <cellStyle name="Обычный 17 4 3 10 2 2" xfId="2458"/>
    <cellStyle name="Обычный 17 4 3 10 3" xfId="2459"/>
    <cellStyle name="Обычный 17 4 3 10 4" xfId="2460"/>
    <cellStyle name="Обычный 17 4 3 10 5" xfId="2461"/>
    <cellStyle name="Обычный 17 4 3 11" xfId="2462"/>
    <cellStyle name="Обычный 17 4 3 11 2" xfId="2463"/>
    <cellStyle name="Обычный 17 4 3 11 2 2" xfId="2464"/>
    <cellStyle name="Обычный 17 4 3 11 2 2 2" xfId="2465"/>
    <cellStyle name="Обычный 17 4 3 11 2 3" xfId="2466"/>
    <cellStyle name="Обычный 17 4 3 11 2 4" xfId="2467"/>
    <cellStyle name="Обычный 17 4 3 11 3" xfId="2468"/>
    <cellStyle name="Обычный 17 4 3 11 3 2" xfId="2469"/>
    <cellStyle name="Обычный 17 4 3 11 3 2 2" xfId="2470"/>
    <cellStyle name="Обычный 17 4 3 11 3 3" xfId="2471"/>
    <cellStyle name="Обычный 17 4 3 11 4" xfId="2472"/>
    <cellStyle name="Обычный 17 4 3 11 4 2" xfId="2473"/>
    <cellStyle name="Обычный 17 4 3 11 4 3" xfId="2474"/>
    <cellStyle name="Обычный 17 4 3 11 5" xfId="2475"/>
    <cellStyle name="Обычный 17 4 3 11 6" xfId="2476"/>
    <cellStyle name="Обычный 17 4 3 11 7" xfId="2477"/>
    <cellStyle name="Обычный 17 4 3 11 7 2" xfId="2478"/>
    <cellStyle name="Обычный 17 4 3 11 7 3" xfId="2479"/>
    <cellStyle name="Обычный 17 4 3 12" xfId="2480"/>
    <cellStyle name="Обычный 17 4 3 12 2" xfId="2481"/>
    <cellStyle name="Обычный 17 4 3 12 2 2" xfId="2482"/>
    <cellStyle name="Обычный 17 4 3 12 3" xfId="2483"/>
    <cellStyle name="Обычный 17 4 3 12 4" xfId="2484"/>
    <cellStyle name="Обычный 17 4 3 12 5" xfId="2485"/>
    <cellStyle name="Обычный 17 4 3 13" xfId="2486"/>
    <cellStyle name="Обычный 17 4 3 13 2" xfId="2487"/>
    <cellStyle name="Обычный 17 4 3 13 2 2" xfId="2488"/>
    <cellStyle name="Обычный 17 4 3 13 3" xfId="2489"/>
    <cellStyle name="Обычный 17 4 3 13 4" xfId="2490"/>
    <cellStyle name="Обычный 17 4 3 13 5" xfId="2491"/>
    <cellStyle name="Обычный 17 4 3 14" xfId="2492"/>
    <cellStyle name="Обычный 17 4 3 14 2" xfId="2493"/>
    <cellStyle name="Обычный 17 4 3 14 2 2" xfId="2494"/>
    <cellStyle name="Обычный 17 4 3 14 2 3" xfId="2495"/>
    <cellStyle name="Обычный 17 4 3 14 2 4" xfId="2496"/>
    <cellStyle name="Обычный 17 4 3 14 2 4 2" xfId="2497"/>
    <cellStyle name="Обычный 17 4 3 14 3" xfId="2498"/>
    <cellStyle name="Обычный 17 4 3 14 4" xfId="2499"/>
    <cellStyle name="Обычный 17 4 3 14 5" xfId="2500"/>
    <cellStyle name="Обычный 17 4 3 15" xfId="2501"/>
    <cellStyle name="Обычный 17 4 3 15 2" xfId="2502"/>
    <cellStyle name="Обычный 17 4 3 15 2 2" xfId="2503"/>
    <cellStyle name="Обычный 17 4 3 15 3" xfId="2504"/>
    <cellStyle name="Обычный 17 4 3 15 4" xfId="2505"/>
    <cellStyle name="Обычный 17 4 3 15 5" xfId="2506"/>
    <cellStyle name="Обычный 17 4 3 16" xfId="2507"/>
    <cellStyle name="Обычный 17 4 3 16 2" xfId="2508"/>
    <cellStyle name="Обычный 17 4 3 16 2 2" xfId="2509"/>
    <cellStyle name="Обычный 17 4 3 16 3" xfId="2510"/>
    <cellStyle name="Обычный 17 4 3 16 4" xfId="2511"/>
    <cellStyle name="Обычный 17 4 3 17" xfId="2512"/>
    <cellStyle name="Обычный 17 4 3 17 2" xfId="2513"/>
    <cellStyle name="Обычный 17 4 3 18" xfId="2514"/>
    <cellStyle name="Обычный 17 4 3 19" xfId="2515"/>
    <cellStyle name="Обычный 17 4 3 2" xfId="2516"/>
    <cellStyle name="Обычный 17 4 3 2 2" xfId="2517"/>
    <cellStyle name="Обычный 17 4 3 2 2 2" xfId="2518"/>
    <cellStyle name="Обычный 17 4 3 2 2 2 2" xfId="2519"/>
    <cellStyle name="Обычный 17 4 3 2 2 2 2 2" xfId="2520"/>
    <cellStyle name="Обычный 17 4 3 2 2 2 3" xfId="2521"/>
    <cellStyle name="Обычный 17 4 3 2 2 2 4" xfId="2522"/>
    <cellStyle name="Обычный 17 4 3 2 2 2 5" xfId="2523"/>
    <cellStyle name="Обычный 17 4 3 2 2 3" xfId="2524"/>
    <cellStyle name="Обычный 17 4 3 2 2 3 2" xfId="2525"/>
    <cellStyle name="Обычный 17 4 3 2 2 4" xfId="2526"/>
    <cellStyle name="Обычный 17 4 3 2 2 5" xfId="2527"/>
    <cellStyle name="Обычный 17 4 3 2 2 6" xfId="2528"/>
    <cellStyle name="Обычный 17 4 3 2 3" xfId="2529"/>
    <cellStyle name="Обычный 17 4 3 2 3 2" xfId="2530"/>
    <cellStyle name="Обычный 17 4 3 2 3 2 2" xfId="2531"/>
    <cellStyle name="Обычный 17 4 3 2 3 3" xfId="2532"/>
    <cellStyle name="Обычный 17 4 3 2 3 4" xfId="2533"/>
    <cellStyle name="Обычный 17 4 3 2 3 5" xfId="2534"/>
    <cellStyle name="Обычный 17 4 3 2 4" xfId="2535"/>
    <cellStyle name="Обычный 17 4 3 2 4 2" xfId="2536"/>
    <cellStyle name="Обычный 17 4 3 2 5" xfId="2537"/>
    <cellStyle name="Обычный 17 4 3 2 6" xfId="2538"/>
    <cellStyle name="Обычный 17 4 3 2 7" xfId="2539"/>
    <cellStyle name="Обычный 17 4 3 20" xfId="2540"/>
    <cellStyle name="Обычный 17 4 3 3" xfId="2541"/>
    <cellStyle name="Обычный 17 4 3 3 2" xfId="2542"/>
    <cellStyle name="Обычный 17 4 3 3 2 2" xfId="2543"/>
    <cellStyle name="Обычный 17 4 3 3 2 2 2" xfId="2544"/>
    <cellStyle name="Обычный 17 4 3 3 2 3" xfId="2545"/>
    <cellStyle name="Обычный 17 4 3 3 2 4" xfId="2546"/>
    <cellStyle name="Обычный 17 4 3 3 2 5" xfId="2547"/>
    <cellStyle name="Обычный 17 4 3 3 3" xfId="2548"/>
    <cellStyle name="Обычный 17 4 3 3 3 2" xfId="2549"/>
    <cellStyle name="Обычный 17 4 3 3 4" xfId="2550"/>
    <cellStyle name="Обычный 17 4 3 3 5" xfId="2551"/>
    <cellStyle name="Обычный 17 4 3 3 6" xfId="2552"/>
    <cellStyle name="Обычный 17 4 3 4" xfId="2553"/>
    <cellStyle name="Обычный 17 4 3 4 2" xfId="2554"/>
    <cellStyle name="Обычный 17 4 3 4 2 2" xfId="2555"/>
    <cellStyle name="Обычный 17 4 3 4 2 2 2" xfId="2556"/>
    <cellStyle name="Обычный 17 4 3 4 2 3" xfId="2557"/>
    <cellStyle name="Обычный 17 4 3 4 2 4" xfId="2558"/>
    <cellStyle name="Обычный 17 4 3 4 2 5" xfId="2559"/>
    <cellStyle name="Обычный 17 4 3 4 3" xfId="2560"/>
    <cellStyle name="Обычный 17 4 3 4 3 2" xfId="2561"/>
    <cellStyle name="Обычный 17 4 3 4 4" xfId="2562"/>
    <cellStyle name="Обычный 17 4 3 4 5" xfId="2563"/>
    <cellStyle name="Обычный 17 4 3 4 6" xfId="2564"/>
    <cellStyle name="Обычный 17 4 3 5" xfId="2565"/>
    <cellStyle name="Обычный 17 4 3 5 2" xfId="2566"/>
    <cellStyle name="Обычный 17 4 3 5 2 2" xfId="2567"/>
    <cellStyle name="Обычный 17 4 3 5 2 2 2" xfId="2568"/>
    <cellStyle name="Обычный 17 4 3 5 2 3" xfId="2569"/>
    <cellStyle name="Обычный 17 4 3 5 2 4" xfId="2570"/>
    <cellStyle name="Обычный 17 4 3 5 2 5" xfId="2571"/>
    <cellStyle name="Обычный 17 4 3 5 3" xfId="2572"/>
    <cellStyle name="Обычный 17 4 3 5 3 2" xfId="2573"/>
    <cellStyle name="Обычный 17 4 3 5 4" xfId="2574"/>
    <cellStyle name="Обычный 17 4 3 5 5" xfId="2575"/>
    <cellStyle name="Обычный 17 4 3 5 6" xfId="2576"/>
    <cellStyle name="Обычный 17 4 3 6" xfId="2577"/>
    <cellStyle name="Обычный 17 4 3 6 2" xfId="2578"/>
    <cellStyle name="Обычный 17 4 3 6 2 2" xfId="2579"/>
    <cellStyle name="Обычный 17 4 3 6 3" xfId="2580"/>
    <cellStyle name="Обычный 17 4 3 6 4" xfId="2581"/>
    <cellStyle name="Обычный 17 4 3 6 5" xfId="2582"/>
    <cellStyle name="Обычный 17 4 3 7" xfId="2583"/>
    <cellStyle name="Обычный 17 4 3 7 2" xfId="2584"/>
    <cellStyle name="Обычный 17 4 3 7 2 2" xfId="2585"/>
    <cellStyle name="Обычный 17 4 3 7 3" xfId="2586"/>
    <cellStyle name="Обычный 17 4 3 7 4" xfId="2587"/>
    <cellStyle name="Обычный 17 4 3 7 5" xfId="2588"/>
    <cellStyle name="Обычный 17 4 3 8" xfId="2589"/>
    <cellStyle name="Обычный 17 4 3 8 2" xfId="2590"/>
    <cellStyle name="Обычный 17 4 3 8 2 2" xfId="2591"/>
    <cellStyle name="Обычный 17 4 3 8 3" xfId="2592"/>
    <cellStyle name="Обычный 17 4 3 8 4" xfId="2593"/>
    <cellStyle name="Обычный 17 4 3 8 5" xfId="2594"/>
    <cellStyle name="Обычный 17 4 3 9" xfId="2595"/>
    <cellStyle name="Обычный 17 4 3 9 2" xfId="2596"/>
    <cellStyle name="Обычный 17 4 3 9 2 2" xfId="2597"/>
    <cellStyle name="Обычный 17 4 3 9 3" xfId="2598"/>
    <cellStyle name="Обычный 17 4 3 9 4" xfId="2599"/>
    <cellStyle name="Обычный 17 4 3 9 5" xfId="2600"/>
    <cellStyle name="Обычный 17 4 4" xfId="2601"/>
    <cellStyle name="Обычный 17 4 4 2" xfId="2602"/>
    <cellStyle name="Обычный 17 4 4 2 2" xfId="2603"/>
    <cellStyle name="Обычный 17 4 4 2 2 2" xfId="2604"/>
    <cellStyle name="Обычный 17 4 4 2 3" xfId="2605"/>
    <cellStyle name="Обычный 17 4 4 2 3 2" xfId="2606"/>
    <cellStyle name="Обычный 17 4 4 2 4" xfId="2607"/>
    <cellStyle name="Обычный 17 4 4 2 5" xfId="2608"/>
    <cellStyle name="Обычный 17 4 4 3" xfId="2609"/>
    <cellStyle name="Обычный 17 4 4 3 2" xfId="2610"/>
    <cellStyle name="Обычный 17 4 4 4" xfId="2611"/>
    <cellStyle name="Обычный 17 4 4 4 2" xfId="2612"/>
    <cellStyle name="Обычный 17 4 4 5" xfId="2613"/>
    <cellStyle name="Обычный 17 4 4 6" xfId="2614"/>
    <cellStyle name="Обычный 17 4 4 7" xfId="2615"/>
    <cellStyle name="Обычный 17 4 5" xfId="2616"/>
    <cellStyle name="Обычный 17 4 5 2" xfId="2617"/>
    <cellStyle name="Обычный 17 4 5 2 2" xfId="2618"/>
    <cellStyle name="Обычный 17 4 5 2 2 2" xfId="2619"/>
    <cellStyle name="Обычный 17 4 5 2 3" xfId="2620"/>
    <cellStyle name="Обычный 17 4 5 2 3 2" xfId="2621"/>
    <cellStyle name="Обычный 17 4 5 2 4" xfId="2622"/>
    <cellStyle name="Обычный 17 4 5 2 5" xfId="2623"/>
    <cellStyle name="Обычный 17 4 5 3" xfId="2624"/>
    <cellStyle name="Обычный 17 4 5 3 2" xfId="2625"/>
    <cellStyle name="Обычный 17 4 5 4" xfId="2626"/>
    <cellStyle name="Обычный 17 4 5 4 2" xfId="2627"/>
    <cellStyle name="Обычный 17 4 5 5" xfId="2628"/>
    <cellStyle name="Обычный 17 4 5 6" xfId="2629"/>
    <cellStyle name="Обычный 17 4 5 7" xfId="2630"/>
    <cellStyle name="Обычный 17 4 6" xfId="2631"/>
    <cellStyle name="Обычный 17 4 6 2" xfId="2632"/>
    <cellStyle name="Обычный 17 4 6 2 2" xfId="2633"/>
    <cellStyle name="Обычный 17 4 6 3" xfId="2634"/>
    <cellStyle name="Обычный 17 4 6 3 2" xfId="2635"/>
    <cellStyle name="Обычный 17 4 6 4" xfId="2636"/>
    <cellStyle name="Обычный 17 4 6 5" xfId="2637"/>
    <cellStyle name="Обычный 17 4 7" xfId="2638"/>
    <cellStyle name="Обычный 17 4 7 2" xfId="2639"/>
    <cellStyle name="Обычный 17 4 8" xfId="2640"/>
    <cellStyle name="Обычный 17 4 8 2" xfId="2641"/>
    <cellStyle name="Обычный 17 4 9" xfId="2642"/>
    <cellStyle name="Обычный 17 4_51,50_1 кв_общий" xfId="2643"/>
    <cellStyle name="Обычный 17 5" xfId="2644"/>
    <cellStyle name="Обычный 17 5 2" xfId="2645"/>
    <cellStyle name="Обычный 17 5 2 2" xfId="2646"/>
    <cellStyle name="Обычный 17 5 3" xfId="2647"/>
    <cellStyle name="Обычный 17 5 3 2" xfId="2648"/>
    <cellStyle name="Обычный 17 5 4" xfId="2649"/>
    <cellStyle name="Обычный 17 5 5" xfId="2650"/>
    <cellStyle name="Обычный 17 6" xfId="2651"/>
    <cellStyle name="Обычный 17 6 2" xfId="2652"/>
    <cellStyle name="Обычный 17 7" xfId="2653"/>
    <cellStyle name="Обычный 17 7 2" xfId="2654"/>
    <cellStyle name="Обычный 17 8" xfId="2655"/>
    <cellStyle name="Обычный 17 9" xfId="2656"/>
    <cellStyle name="Обычный 17_51,50_1 кв_общий" xfId="2657"/>
    <cellStyle name="Обычный 18" xfId="2658"/>
    <cellStyle name="Обычный 18 10" xfId="2659"/>
    <cellStyle name="Обычный 18 2" xfId="2660"/>
    <cellStyle name="Обычный 18 2 2" xfId="2661"/>
    <cellStyle name="Обычный 18 2 2 2" xfId="2662"/>
    <cellStyle name="Обычный 18 2 2 2 2" xfId="2663"/>
    <cellStyle name="Обычный 18 2 2 3" xfId="2664"/>
    <cellStyle name="Обычный 18 2 2 3 2" xfId="2665"/>
    <cellStyle name="Обычный 18 2 2 4" xfId="2666"/>
    <cellStyle name="Обычный 18 2 2 5" xfId="2667"/>
    <cellStyle name="Обычный 18 2 3" xfId="2668"/>
    <cellStyle name="Обычный 18 2 3 2" xfId="2669"/>
    <cellStyle name="Обычный 18 2 4" xfId="2670"/>
    <cellStyle name="Обычный 18 2 4 2" xfId="2671"/>
    <cellStyle name="Обычный 18 2 5" xfId="2672"/>
    <cellStyle name="Обычный 18 2 6" xfId="2673"/>
    <cellStyle name="Обычный 18 2 7" xfId="2674"/>
    <cellStyle name="Обычный 18 3" xfId="2675"/>
    <cellStyle name="Обычный 18 3 2" xfId="2676"/>
    <cellStyle name="Обычный 18 3 2 10" xfId="2677"/>
    <cellStyle name="Обычный 18 3 2 10 2" xfId="2678"/>
    <cellStyle name="Обычный 18 3 2 10 2 2" xfId="2679"/>
    <cellStyle name="Обычный 18 3 2 10 3" xfId="2680"/>
    <cellStyle name="Обычный 18 3 2 10 4" xfId="2681"/>
    <cellStyle name="Обычный 18 3 2 10 5" xfId="2682"/>
    <cellStyle name="Обычный 18 3 2 11" xfId="2683"/>
    <cellStyle name="Обычный 18 3 2 11 2" xfId="2684"/>
    <cellStyle name="Обычный 18 3 2 11 2 2" xfId="2685"/>
    <cellStyle name="Обычный 18 3 2 11 3" xfId="2686"/>
    <cellStyle name="Обычный 18 3 2 11 4" xfId="2687"/>
    <cellStyle name="Обычный 18 3 2 11 5" xfId="2688"/>
    <cellStyle name="Обычный 18 3 2 12" xfId="2689"/>
    <cellStyle name="Обычный 18 3 2 12 2" xfId="2690"/>
    <cellStyle name="Обычный 18 3 2 12 2 2" xfId="2691"/>
    <cellStyle name="Обычный 18 3 2 12 2 2 2" xfId="2692"/>
    <cellStyle name="Обычный 18 3 2 12 2 3" xfId="2693"/>
    <cellStyle name="Обычный 18 3 2 12 2 3 2" xfId="2694"/>
    <cellStyle name="Обычный 18 3 2 12 2 4" xfId="2695"/>
    <cellStyle name="Обычный 18 3 2 12 2 4 2" xfId="2696"/>
    <cellStyle name="Обычный 18 3 2 12 3" xfId="2697"/>
    <cellStyle name="Обычный 18 3 2 12 3 2" xfId="2698"/>
    <cellStyle name="Обычный 18 3 2 12 4" xfId="2699"/>
    <cellStyle name="Обычный 18 3 2 12 5" xfId="2700"/>
    <cellStyle name="Обычный 18 3 2 13" xfId="2701"/>
    <cellStyle name="Обычный 18 3 2 13 2" xfId="2702"/>
    <cellStyle name="Обычный 18 3 2 13 3" xfId="2703"/>
    <cellStyle name="Обычный 18 3 2 14" xfId="2704"/>
    <cellStyle name="Обычный 18 3 2 15" xfId="2705"/>
    <cellStyle name="Обычный 18 3 2 16" xfId="2706"/>
    <cellStyle name="Обычный 18 3 2 17" xfId="2707"/>
    <cellStyle name="Обычный 18 3 2 2" xfId="2708"/>
    <cellStyle name="Обычный 18 3 2 2 2" xfId="2709"/>
    <cellStyle name="Обычный 18 3 2 2 2 2" xfId="2710"/>
    <cellStyle name="Обычный 18 3 2 2 2 2 2" xfId="2711"/>
    <cellStyle name="Обычный 18 3 2 2 2 2 2 2" xfId="2712"/>
    <cellStyle name="Обычный 18 3 2 2 2 2 2 2 2" xfId="2713"/>
    <cellStyle name="Обычный 18 3 2 2 2 2 2 3" xfId="2714"/>
    <cellStyle name="Обычный 18 3 2 2 2 2 2 3 2" xfId="2715"/>
    <cellStyle name="Обычный 18 3 2 2 2 2 2 4" xfId="2716"/>
    <cellStyle name="Обычный 18 3 2 2 2 2 2 5" xfId="2717"/>
    <cellStyle name="Обычный 18 3 2 2 2 2 3" xfId="2718"/>
    <cellStyle name="Обычный 18 3 2 2 2 2 3 2" xfId="2719"/>
    <cellStyle name="Обычный 18 3 2 2 2 2 4" xfId="2720"/>
    <cellStyle name="Обычный 18 3 2 2 2 2 4 2" xfId="2721"/>
    <cellStyle name="Обычный 18 3 2 2 2 2 5" xfId="2722"/>
    <cellStyle name="Обычный 18 3 2 2 2 2 6" xfId="2723"/>
    <cellStyle name="Обычный 18 3 2 2 2 3" xfId="2724"/>
    <cellStyle name="Обычный 18 3 2 2 2 3 2" xfId="2725"/>
    <cellStyle name="Обычный 18 3 2 2 2 3 2 2" xfId="2726"/>
    <cellStyle name="Обычный 18 3 2 2 2 3 2 2 2" xfId="2727"/>
    <cellStyle name="Обычный 18 3 2 2 2 3 2 3" xfId="2728"/>
    <cellStyle name="Обычный 18 3 2 2 2 3 2 4" xfId="2729"/>
    <cellStyle name="Обычный 18 3 2 2 2 3 2 5" xfId="2730"/>
    <cellStyle name="Обычный 18 3 2 2 2 3 3" xfId="2731"/>
    <cellStyle name="Обычный 18 3 2 2 2 3 3 2" xfId="2732"/>
    <cellStyle name="Обычный 18 3 2 2 2 3 4" xfId="2733"/>
    <cellStyle name="Обычный 18 3 2 2 2 3 5" xfId="2734"/>
    <cellStyle name="Обычный 18 3 2 2 2 3 6" xfId="2735"/>
    <cellStyle name="Обычный 18 3 2 2 2 4" xfId="2736"/>
    <cellStyle name="Обычный 18 3 2 2 2 4 2" xfId="2737"/>
    <cellStyle name="Обычный 18 3 2 2 2 4 2 2" xfId="2738"/>
    <cellStyle name="Обычный 18 3 2 2 2 4 2 2 2" xfId="2739"/>
    <cellStyle name="Обычный 18 3 2 2 2 4 2 3" xfId="2740"/>
    <cellStyle name="Обычный 18 3 2 2 2 4 2 4" xfId="2741"/>
    <cellStyle name="Обычный 18 3 2 2 2 4 2 5" xfId="2742"/>
    <cellStyle name="Обычный 18 3 2 2 2 4 3" xfId="2743"/>
    <cellStyle name="Обычный 18 3 2 2 2 4 3 2" xfId="2744"/>
    <cellStyle name="Обычный 18 3 2 2 2 4 4" xfId="2745"/>
    <cellStyle name="Обычный 18 3 2 2 2 4 5" xfId="2746"/>
    <cellStyle name="Обычный 18 3 2 2 2 4 6" xfId="2747"/>
    <cellStyle name="Обычный 18 3 2 2 2 5" xfId="2748"/>
    <cellStyle name="Обычный 18 3 2 2 2 5 2" xfId="2749"/>
    <cellStyle name="Обычный 18 3 2 2 2 5 2 2" xfId="2750"/>
    <cellStyle name="Обычный 18 3 2 2 2 5 3" xfId="2751"/>
    <cellStyle name="Обычный 18 3 2 2 2 5 4" xfId="2752"/>
    <cellStyle name="Обычный 18 3 2 2 2 5 5" xfId="2753"/>
    <cellStyle name="Обычный 18 3 2 2 2 6" xfId="2754"/>
    <cellStyle name="Обычный 18 3 2 2 2 6 2" xfId="2755"/>
    <cellStyle name="Обычный 18 3 2 2 2 7" xfId="2756"/>
    <cellStyle name="Обычный 18 3 2 2 2 8" xfId="2757"/>
    <cellStyle name="Обычный 18 3 2 2 2 9" xfId="2758"/>
    <cellStyle name="Обычный 18 3 2 2 3" xfId="2759"/>
    <cellStyle name="Обычный 18 3 2 2 3 2" xfId="2760"/>
    <cellStyle name="Обычный 18 3 2 2 3 2 2" xfId="2761"/>
    <cellStyle name="Обычный 18 3 2 2 3 3" xfId="2762"/>
    <cellStyle name="Обычный 18 3 2 2 3 3 2" xfId="2763"/>
    <cellStyle name="Обычный 18 3 2 2 3 4" xfId="2764"/>
    <cellStyle name="Обычный 18 3 2 2 3 5" xfId="2765"/>
    <cellStyle name="Обычный 18 3 2 2 4" xfId="2766"/>
    <cellStyle name="Обычный 18 3 2 2 4 2" xfId="2767"/>
    <cellStyle name="Обычный 18 3 2 2 4 2 2" xfId="2768"/>
    <cellStyle name="Обычный 18 3 2 2 4 3" xfId="2769"/>
    <cellStyle name="Обычный 18 3 2 2 4 3 2" xfId="2770"/>
    <cellStyle name="Обычный 18 3 2 2 4 4" xfId="2771"/>
    <cellStyle name="Обычный 18 3 2 2 4 4 2" xfId="2772"/>
    <cellStyle name="Обычный 18 3 2 2 4 5" xfId="2773"/>
    <cellStyle name="Обычный 18 3 2 2 5" xfId="2774"/>
    <cellStyle name="Обычный 18 3 2 2 5 2" xfId="2775"/>
    <cellStyle name="Обычный 18 3 2 2 6" xfId="2776"/>
    <cellStyle name="Обычный 18 3 2 2 7" xfId="2777"/>
    <cellStyle name="Обычный 18 3 2 3" xfId="2778"/>
    <cellStyle name="Обычный 18 3 2 3 2" xfId="2779"/>
    <cellStyle name="Обычный 18 3 2 3 2 2" xfId="2780"/>
    <cellStyle name="Обычный 18 3 2 3 2 2 2" xfId="2781"/>
    <cellStyle name="Обычный 18 3 2 3 2 3" xfId="2782"/>
    <cellStyle name="Обычный 18 3 2 3 2 3 2" xfId="2783"/>
    <cellStyle name="Обычный 18 3 2 3 2 4" xfId="2784"/>
    <cellStyle name="Обычный 18 3 2 3 2 5" xfId="2785"/>
    <cellStyle name="Обычный 18 3 2 3 3" xfId="2786"/>
    <cellStyle name="Обычный 18 3 2 3 3 2" xfId="2787"/>
    <cellStyle name="Обычный 18 3 2 3 4" xfId="2788"/>
    <cellStyle name="Обычный 18 3 2 3 4 2" xfId="2789"/>
    <cellStyle name="Обычный 18 3 2 3 5" xfId="2790"/>
    <cellStyle name="Обычный 18 3 2 3 6" xfId="2791"/>
    <cellStyle name="Обычный 18 3 2 4" xfId="2792"/>
    <cellStyle name="Обычный 18 3 2 4 2" xfId="2793"/>
    <cellStyle name="Обычный 18 3 2 4 2 2" xfId="2794"/>
    <cellStyle name="Обычный 18 3 2 4 2 2 2" xfId="2795"/>
    <cellStyle name="Обычный 18 3 2 4 2 3" xfId="2796"/>
    <cellStyle name="Обычный 18 3 2 4 2 3 2" xfId="2797"/>
    <cellStyle name="Обычный 18 3 2 4 2 4" xfId="2798"/>
    <cellStyle name="Обычный 18 3 2 4 2 5" xfId="2799"/>
    <cellStyle name="Обычный 18 3 2 4 3" xfId="2800"/>
    <cellStyle name="Обычный 18 3 2 4 3 2" xfId="2801"/>
    <cellStyle name="Обычный 18 3 2 4 4" xfId="2802"/>
    <cellStyle name="Обычный 18 3 2 4 4 2" xfId="2803"/>
    <cellStyle name="Обычный 18 3 2 4 5" xfId="2804"/>
    <cellStyle name="Обычный 18 3 2 4 6" xfId="2805"/>
    <cellStyle name="Обычный 18 3 2 5" xfId="2806"/>
    <cellStyle name="Обычный 18 3 2 5 2" xfId="2807"/>
    <cellStyle name="Обычный 18 3 2 5 2 2" xfId="2808"/>
    <cellStyle name="Обычный 18 3 2 5 2 2 2" xfId="2809"/>
    <cellStyle name="Обычный 18 3 2 5 2 3" xfId="2810"/>
    <cellStyle name="Обычный 18 3 2 5 2 3 2" xfId="2811"/>
    <cellStyle name="Обычный 18 3 2 5 2 4" xfId="2812"/>
    <cellStyle name="Обычный 18 3 2 5 2 5" xfId="2813"/>
    <cellStyle name="Обычный 18 3 2 5 3" xfId="2814"/>
    <cellStyle name="Обычный 18 3 2 5 3 2" xfId="2815"/>
    <cellStyle name="Обычный 18 3 2 5 4" xfId="2816"/>
    <cellStyle name="Обычный 18 3 2 5 4 2" xfId="2817"/>
    <cellStyle name="Обычный 18 3 2 5 5" xfId="2818"/>
    <cellStyle name="Обычный 18 3 2 5 6" xfId="2819"/>
    <cellStyle name="Обычный 18 3 2 6" xfId="2820"/>
    <cellStyle name="Обычный 18 3 2 6 2" xfId="2821"/>
    <cellStyle name="Обычный 18 3 2 6 2 2" xfId="2822"/>
    <cellStyle name="Обычный 18 3 2 6 2 2 2" xfId="2823"/>
    <cellStyle name="Обычный 18 3 2 6 2 3" xfId="2824"/>
    <cellStyle name="Обычный 18 3 2 6 2 4" xfId="2825"/>
    <cellStyle name="Обычный 18 3 2 6 2 5" xfId="2826"/>
    <cellStyle name="Обычный 18 3 2 6 3" xfId="2827"/>
    <cellStyle name="Обычный 18 3 2 6 3 2" xfId="2828"/>
    <cellStyle name="Обычный 18 3 2 6 3 2 2" xfId="2829"/>
    <cellStyle name="Обычный 18 3 2 6 3 3" xfId="2830"/>
    <cellStyle name="Обычный 18 3 2 6 3 4" xfId="2831"/>
    <cellStyle name="Обычный 18 3 2 6 3 5" xfId="2832"/>
    <cellStyle name="Обычный 18 3 2 6 4" xfId="2833"/>
    <cellStyle name="Обычный 18 3 2 6 4 2" xfId="2834"/>
    <cellStyle name="Обычный 18 3 2 6 5" xfId="2835"/>
    <cellStyle name="Обычный 18 3 2 6 6" xfId="2836"/>
    <cellStyle name="Обычный 18 3 2 6 7" xfId="2837"/>
    <cellStyle name="Обычный 18 3 2 7" xfId="2838"/>
    <cellStyle name="Обычный 18 3 2 7 2" xfId="2839"/>
    <cellStyle name="Обычный 18 3 2 7 2 2" xfId="2840"/>
    <cellStyle name="Обычный 18 3 2 7 3" xfId="2841"/>
    <cellStyle name="Обычный 18 3 2 7 4" xfId="2842"/>
    <cellStyle name="Обычный 18 3 2 7 5" xfId="2843"/>
    <cellStyle name="Обычный 18 3 2 8" xfId="2844"/>
    <cellStyle name="Обычный 18 3 2 8 2" xfId="2845"/>
    <cellStyle name="Обычный 18 3 2 8 2 2" xfId="2846"/>
    <cellStyle name="Обычный 18 3 2 8 3" xfId="2847"/>
    <cellStyle name="Обычный 18 3 2 8 4" xfId="2848"/>
    <cellStyle name="Обычный 18 3 2 8 5" xfId="2849"/>
    <cellStyle name="Обычный 18 3 2 9" xfId="2850"/>
    <cellStyle name="Обычный 18 3 2 9 2" xfId="2851"/>
    <cellStyle name="Обычный 18 3 2 9 2 2" xfId="2852"/>
    <cellStyle name="Обычный 18 3 2 9 3" xfId="2853"/>
    <cellStyle name="Обычный 18 3 2 9 4" xfId="2854"/>
    <cellStyle name="Обычный 18 3 2 9 5" xfId="2855"/>
    <cellStyle name="Обычный 18 3 2_51,50_1 кв_общий" xfId="2856"/>
    <cellStyle name="Обычный 18 3 3" xfId="2857"/>
    <cellStyle name="Обычный 18 3 3 2" xfId="2858"/>
    <cellStyle name="Обычный 18 3 3 2 2" xfId="2859"/>
    <cellStyle name="Обычный 18 3 3 3" xfId="2860"/>
    <cellStyle name="Обычный 18 3 3 3 2" xfId="2861"/>
    <cellStyle name="Обычный 18 3 3 4" xfId="2862"/>
    <cellStyle name="Обычный 18 3 3 5" xfId="2863"/>
    <cellStyle name="Обычный 18 3 4" xfId="2864"/>
    <cellStyle name="Обычный 18 3 4 2" xfId="2865"/>
    <cellStyle name="Обычный 18 3 5" xfId="2866"/>
    <cellStyle name="Обычный 18 3 5 2" xfId="2867"/>
    <cellStyle name="Обычный 18 3 6" xfId="2868"/>
    <cellStyle name="Обычный 18 3 7" xfId="2869"/>
    <cellStyle name="Обычный 18 3 8" xfId="2870"/>
    <cellStyle name="Обычный 18 3_51,50_1 кв_общий" xfId="2871"/>
    <cellStyle name="Обычный 18 4" xfId="2872"/>
    <cellStyle name="Обычный 18 4 2" xfId="2873"/>
    <cellStyle name="Обычный 18 4 2 2" xfId="2874"/>
    <cellStyle name="Обычный 18 4 2 2 2" xfId="2875"/>
    <cellStyle name="Обычный 18 4 2 3" xfId="2876"/>
    <cellStyle name="Обычный 18 4 2 3 2" xfId="2877"/>
    <cellStyle name="Обычный 18 4 2 4" xfId="2878"/>
    <cellStyle name="Обычный 18 4 2 5" xfId="2879"/>
    <cellStyle name="Обычный 18 4 3" xfId="2880"/>
    <cellStyle name="Обычный 18 4 3 2" xfId="2881"/>
    <cellStyle name="Обычный 18 4 4" xfId="2882"/>
    <cellStyle name="Обычный 18 4 4 2" xfId="2883"/>
    <cellStyle name="Обычный 18 4 5" xfId="2884"/>
    <cellStyle name="Обычный 18 4 6" xfId="2885"/>
    <cellStyle name="Обычный 18 4 7" xfId="2886"/>
    <cellStyle name="Обычный 18 5" xfId="2887"/>
    <cellStyle name="Обычный 18 5 2" xfId="2888"/>
    <cellStyle name="Обычный 18 5 2 2" xfId="2889"/>
    <cellStyle name="Обычный 18 5 3" xfId="2890"/>
    <cellStyle name="Обычный 18 5 3 2" xfId="2891"/>
    <cellStyle name="Обычный 18 5 4" xfId="2892"/>
    <cellStyle name="Обычный 18 5 5" xfId="2893"/>
    <cellStyle name="Обычный 18 6" xfId="2894"/>
    <cellStyle name="Обычный 18 6 2" xfId="2895"/>
    <cellStyle name="Обычный 18 7" xfId="2896"/>
    <cellStyle name="Обычный 18 7 2" xfId="2897"/>
    <cellStyle name="Обычный 18 8" xfId="2898"/>
    <cellStyle name="Обычный 18 9" xfId="2899"/>
    <cellStyle name="Обычный 18_51,50_1 кв_общий" xfId="2900"/>
    <cellStyle name="Обычный 19" xfId="2901"/>
    <cellStyle name="Обычный 19 2" xfId="2902"/>
    <cellStyle name="Обычный 19 2 2" xfId="2903"/>
    <cellStyle name="Обычный 19 2 2 2" xfId="2904"/>
    <cellStyle name="Обычный 19 2 2 2 2" xfId="2905"/>
    <cellStyle name="Обычный 19 2 2 3" xfId="2906"/>
    <cellStyle name="Обычный 19 2 2 3 2" xfId="2907"/>
    <cellStyle name="Обычный 19 2 2 4" xfId="2908"/>
    <cellStyle name="Обычный 19 2 2 5" xfId="2909"/>
    <cellStyle name="Обычный 19 2 3" xfId="2910"/>
    <cellStyle name="Обычный 19 2 3 2" xfId="2911"/>
    <cellStyle name="Обычный 19 2 4" xfId="2912"/>
    <cellStyle name="Обычный 19 2 4 2" xfId="2913"/>
    <cellStyle name="Обычный 19 2 5" xfId="2914"/>
    <cellStyle name="Обычный 19 2 6" xfId="2915"/>
    <cellStyle name="Обычный 19 2 7" xfId="2916"/>
    <cellStyle name="Обычный 19 3" xfId="2917"/>
    <cellStyle name="Обычный 19 3 2" xfId="2918"/>
    <cellStyle name="Обычный 19 3 2 2" xfId="2919"/>
    <cellStyle name="Обычный 19 3 3" xfId="2920"/>
    <cellStyle name="Обычный 19 3 3 2" xfId="2921"/>
    <cellStyle name="Обычный 19 3 4" xfId="2922"/>
    <cellStyle name="Обычный 19 3 5" xfId="2923"/>
    <cellStyle name="Обычный 19 4" xfId="2924"/>
    <cellStyle name="Обычный 19 4 2" xfId="2925"/>
    <cellStyle name="Обычный 19 5" xfId="2926"/>
    <cellStyle name="Обычный 19 5 2" xfId="2927"/>
    <cellStyle name="Обычный 19 6" xfId="2928"/>
    <cellStyle name="Обычный 19 7" xfId="2929"/>
    <cellStyle name="Обычный 19 8" xfId="2930"/>
    <cellStyle name="Обычный 19_51,50_1 кв_общий" xfId="2931"/>
    <cellStyle name="Обычный 2" xfId="2932"/>
    <cellStyle name="Обычный 2 2" xfId="2933"/>
    <cellStyle name="Обычный 2 2 2" xfId="2934"/>
    <cellStyle name="Обычный 2 2 3" xfId="2935"/>
    <cellStyle name="Обычный 2 2 3 2" xfId="2936"/>
    <cellStyle name="Обычный 2 2 3 3" xfId="2937"/>
    <cellStyle name="Обычный 2 2 3 4" xfId="2938"/>
    <cellStyle name="Обычный 2 2 4" xfId="2939"/>
    <cellStyle name="Обычный 2 2 5" xfId="2940"/>
    <cellStyle name="Обычный 2 3" xfId="2941"/>
    <cellStyle name="Обычный 2 3 2" xfId="2942"/>
    <cellStyle name="Обычный 2 3 2 2" xfId="2943"/>
    <cellStyle name="Обычный 2 3 2 2 2" xfId="2944"/>
    <cellStyle name="Обычный 2 3 2 2 2 2" xfId="2945"/>
    <cellStyle name="Обычный 2 3 2 2 3" xfId="2946"/>
    <cellStyle name="Обычный 2 3 2 2 3 2" xfId="2947"/>
    <cellStyle name="Обычный 2 3 2 2 4" xfId="2948"/>
    <cellStyle name="Обычный 2 3 2 2 5" xfId="2949"/>
    <cellStyle name="Обычный 2 3 2 3" xfId="2950"/>
    <cellStyle name="Обычный 2 3 2 3 2" xfId="2951"/>
    <cellStyle name="Обычный 2 3 2 3 3" xfId="2952"/>
    <cellStyle name="Обычный 2 3 2 4" xfId="2953"/>
    <cellStyle name="Обычный 2 3 2 4 2" xfId="2954"/>
    <cellStyle name="Обычный 2 3 2 5" xfId="2955"/>
    <cellStyle name="Обычный 2 3 2 6" xfId="2956"/>
    <cellStyle name="Обычный 2 3 2 7" xfId="2957"/>
    <cellStyle name="Обычный 2 3 3" xfId="2958"/>
    <cellStyle name="Обычный 2 3 3 2" xfId="2959"/>
    <cellStyle name="Обычный 2 4" xfId="2960"/>
    <cellStyle name="Обычный 2 5" xfId="2961"/>
    <cellStyle name="Обычный 2 6" xfId="2962"/>
    <cellStyle name="Обычный 2 7" xfId="2963"/>
    <cellStyle name="Обычный 2 7 2" xfId="2964"/>
    <cellStyle name="Обычный 2 7 2 2" xfId="2965"/>
    <cellStyle name="Обычный 2 7 3" xfId="2966"/>
    <cellStyle name="Обычный 2 8" xfId="2967"/>
    <cellStyle name="Обычный 2 8 2" xfId="2968"/>
    <cellStyle name="Обычный 2 8 2 2" xfId="2969"/>
    <cellStyle name="Обычный 2 8 3" xfId="2970"/>
    <cellStyle name="Обычный 2_Канц предст нов год (8)" xfId="2971"/>
    <cellStyle name="Обычный 20" xfId="2972"/>
    <cellStyle name="Обычный 21" xfId="2973"/>
    <cellStyle name="Обычный 21 2" xfId="2974"/>
    <cellStyle name="Обычный 21 2 2" xfId="2975"/>
    <cellStyle name="Обычный 21 2 2 2" xfId="2976"/>
    <cellStyle name="Обычный 21 2 2 2 2" xfId="2977"/>
    <cellStyle name="Обычный 21 2 2 2 2 2" xfId="2978"/>
    <cellStyle name="Обычный 21 2 2 2 3" xfId="2979"/>
    <cellStyle name="Обычный 21 2 2 2 4" xfId="2980"/>
    <cellStyle name="Обычный 21 2 2 2 5" xfId="2981"/>
    <cellStyle name="Обычный 21 2 2 3" xfId="2982"/>
    <cellStyle name="Обычный 21 2 2 3 2" xfId="2983"/>
    <cellStyle name="Обычный 21 2 2 4" xfId="2984"/>
    <cellStyle name="Обычный 21 2 2 5" xfId="2985"/>
    <cellStyle name="Обычный 21 2 2 6" xfId="2986"/>
    <cellStyle name="Обычный 21 2 3" xfId="2987"/>
    <cellStyle name="Обычный 21 2 3 2" xfId="2988"/>
    <cellStyle name="Обычный 21 2 3 2 2" xfId="2989"/>
    <cellStyle name="Обычный 21 2 3 3" xfId="2990"/>
    <cellStyle name="Обычный 21 2 3 4" xfId="2991"/>
    <cellStyle name="Обычный 21 2 3 5" xfId="2992"/>
    <cellStyle name="Обычный 21 2 4" xfId="2993"/>
    <cellStyle name="Обычный 21 2 4 2" xfId="2994"/>
    <cellStyle name="Обычный 21 2 5" xfId="2995"/>
    <cellStyle name="Обычный 21 2 6" xfId="2996"/>
    <cellStyle name="Обычный 21 2 7" xfId="2997"/>
    <cellStyle name="Обычный 21 2 8" xfId="2998"/>
    <cellStyle name="Обычный 21 3" xfId="2999"/>
    <cellStyle name="Обычный 21 3 2" xfId="3000"/>
    <cellStyle name="Обычный 21 3 2 2" xfId="3001"/>
    <cellStyle name="Обычный 21 3 3" xfId="3002"/>
    <cellStyle name="Обычный 21 3 3 2" xfId="3003"/>
    <cellStyle name="Обычный 21 3 4" xfId="3004"/>
    <cellStyle name="Обычный 21 3 5" xfId="3005"/>
    <cellStyle name="Обычный 21 4" xfId="3006"/>
    <cellStyle name="Обычный 21 4 2" xfId="3007"/>
    <cellStyle name="Обычный 21 5" xfId="3008"/>
    <cellStyle name="Обычный 21 5 2" xfId="3009"/>
    <cellStyle name="Обычный 21 6" xfId="3010"/>
    <cellStyle name="Обычный 21 7" xfId="3011"/>
    <cellStyle name="Обычный 21 8" xfId="3012"/>
    <cellStyle name="Обычный 21_51,50_1 кв_общий" xfId="3013"/>
    <cellStyle name="Обычный 22" xfId="3014"/>
    <cellStyle name="Обычный 22 2" xfId="3015"/>
    <cellStyle name="Обычный 22 2 2" xfId="3016"/>
    <cellStyle name="Обычный 22 2 2 2" xfId="3017"/>
    <cellStyle name="Обычный 22 2 3" xfId="3018"/>
    <cellStyle name="Обычный 22 2 3 2" xfId="3019"/>
    <cellStyle name="Обычный 22 2 4" xfId="3020"/>
    <cellStyle name="Обычный 22 2 5" xfId="3021"/>
    <cellStyle name="Обычный 22 3" xfId="3022"/>
    <cellStyle name="Обычный 22 3 2" xfId="3023"/>
    <cellStyle name="Обычный 22 4" xfId="3024"/>
    <cellStyle name="Обычный 22 4 2" xfId="3025"/>
    <cellStyle name="Обычный 22 5" xfId="3026"/>
    <cellStyle name="Обычный 22 6" xfId="3027"/>
    <cellStyle name="Обычный 22 7" xfId="3028"/>
    <cellStyle name="Обычный 23" xfId="3029"/>
    <cellStyle name="Обычный 23 2" xfId="3030"/>
    <cellStyle name="Обычный 23 2 2" xfId="3031"/>
    <cellStyle name="Обычный 23 2 2 2" xfId="3032"/>
    <cellStyle name="Обычный 23 2 3" xfId="3033"/>
    <cellStyle name="Обычный 23 2 3 2" xfId="3034"/>
    <cellStyle name="Обычный 23 2 4" xfId="3035"/>
    <cellStyle name="Обычный 23 2 5" xfId="3036"/>
    <cellStyle name="Обычный 23 3" xfId="3037"/>
    <cellStyle name="Обычный 23 3 2" xfId="3038"/>
    <cellStyle name="Обычный 23 4" xfId="3039"/>
    <cellStyle name="Обычный 23 4 2" xfId="3040"/>
    <cellStyle name="Обычный 23 5" xfId="3041"/>
    <cellStyle name="Обычный 23 6" xfId="3042"/>
    <cellStyle name="Обычный 23 7" xfId="3043"/>
    <cellStyle name="Обычный 24" xfId="3044"/>
    <cellStyle name="Обычный 24 2" xfId="3045"/>
    <cellStyle name="Обычный 24 2 2" xfId="3046"/>
    <cellStyle name="Обычный 24 2 2 2" xfId="3047"/>
    <cellStyle name="Обычный 24 2 2 2 2" xfId="3048"/>
    <cellStyle name="Обычный 24 2 2 2 2 2" xfId="3049"/>
    <cellStyle name="Обычный 24 2 2 2 3" xfId="3050"/>
    <cellStyle name="Обычный 24 2 2 2 3 2" xfId="3051"/>
    <cellStyle name="Обычный 24 2 2 2 4" xfId="3052"/>
    <cellStyle name="Обычный 24 2 2 2 5" xfId="3053"/>
    <cellStyle name="Обычный 24 2 2 3" xfId="3054"/>
    <cellStyle name="Обычный 24 2 2 3 2" xfId="3055"/>
    <cellStyle name="Обычный 24 2 2 4" xfId="3056"/>
    <cellStyle name="Обычный 24 2 2 4 2" xfId="3057"/>
    <cellStyle name="Обычный 24 2 2 5" xfId="3058"/>
    <cellStyle name="Обычный 24 2 2 6" xfId="3059"/>
    <cellStyle name="Обычный 24 2 3" xfId="3060"/>
    <cellStyle name="Обычный 24 2 3 2" xfId="3061"/>
    <cellStyle name="Обычный 24 2 3 2 2" xfId="3062"/>
    <cellStyle name="Обычный 24 2 3 3" xfId="3063"/>
    <cellStyle name="Обычный 24 2 3 3 2" xfId="3064"/>
    <cellStyle name="Обычный 24 2 3 4" xfId="3065"/>
    <cellStyle name="Обычный 24 2 3 5" xfId="3066"/>
    <cellStyle name="Обычный 24 2 4" xfId="3067"/>
    <cellStyle name="Обычный 24 2 4 2" xfId="3068"/>
    <cellStyle name="Обычный 24 2 5" xfId="3069"/>
    <cellStyle name="Обычный 24 2 5 2" xfId="3070"/>
    <cellStyle name="Обычный 24 2 6" xfId="3071"/>
    <cellStyle name="Обычный 24 2 7" xfId="3072"/>
    <cellStyle name="Обычный 24 3" xfId="3073"/>
    <cellStyle name="Обычный 24 3 2" xfId="3074"/>
    <cellStyle name="Обычный 24 3 2 2" xfId="3075"/>
    <cellStyle name="Обычный 24 3 3" xfId="3076"/>
    <cellStyle name="Обычный 24 3 3 2" xfId="3077"/>
    <cellStyle name="Обычный 24 3 4" xfId="3078"/>
    <cellStyle name="Обычный 24 3 5" xfId="3079"/>
    <cellStyle name="Обычный 24 4" xfId="3080"/>
    <cellStyle name="Обычный 24 4 2" xfId="3081"/>
    <cellStyle name="Обычный 24 5" xfId="3082"/>
    <cellStyle name="Обычный 24 5 2" xfId="3083"/>
    <cellStyle name="Обычный 24 6" xfId="3084"/>
    <cellStyle name="Обычный 24 7" xfId="3085"/>
    <cellStyle name="Обычный 24 8" xfId="3086"/>
    <cellStyle name="Обычный 25" xfId="3087"/>
    <cellStyle name="Обычный 25 2" xfId="3088"/>
    <cellStyle name="Обычный 25 2 2" xfId="3089"/>
    <cellStyle name="Обычный 25 2 2 2" xfId="3090"/>
    <cellStyle name="Обычный 25 2 2 2 2" xfId="3091"/>
    <cellStyle name="Обычный 25 2 2 2 2 2" xfId="3092"/>
    <cellStyle name="Обычный 25 2 2 2 3" xfId="3093"/>
    <cellStyle name="Обычный 25 2 2 2 3 2" xfId="3094"/>
    <cellStyle name="Обычный 25 2 2 2 4" xfId="3095"/>
    <cellStyle name="Обычный 25 2 2 2 5" xfId="3096"/>
    <cellStyle name="Обычный 25 2 2 3" xfId="3097"/>
    <cellStyle name="Обычный 25 2 2 3 2" xfId="3098"/>
    <cellStyle name="Обычный 25 2 2 4" xfId="3099"/>
    <cellStyle name="Обычный 25 2 2 4 2" xfId="3100"/>
    <cellStyle name="Обычный 25 2 2 5" xfId="3101"/>
    <cellStyle name="Обычный 25 2 2 6" xfId="3102"/>
    <cellStyle name="Обычный 25 2 3" xfId="3103"/>
    <cellStyle name="Обычный 25 2 3 2" xfId="3104"/>
    <cellStyle name="Обычный 25 2 3 2 2" xfId="3105"/>
    <cellStyle name="Обычный 25 2 3 3" xfId="3106"/>
    <cellStyle name="Обычный 25 2 3 3 2" xfId="3107"/>
    <cellStyle name="Обычный 25 2 3 4" xfId="3108"/>
    <cellStyle name="Обычный 25 2 3 5" xfId="3109"/>
    <cellStyle name="Обычный 25 2 4" xfId="3110"/>
    <cellStyle name="Обычный 25 2 4 2" xfId="3111"/>
    <cellStyle name="Обычный 25 2 5" xfId="3112"/>
    <cellStyle name="Обычный 25 2 5 2" xfId="3113"/>
    <cellStyle name="Обычный 25 2 6" xfId="3114"/>
    <cellStyle name="Обычный 25 2 7" xfId="3115"/>
    <cellStyle name="Обычный 25 3" xfId="3116"/>
    <cellStyle name="Обычный 25 3 2" xfId="3117"/>
    <cellStyle name="Обычный 25 3 2 2" xfId="3118"/>
    <cellStyle name="Обычный 25 3 3" xfId="3119"/>
    <cellStyle name="Обычный 25 3 3 2" xfId="3120"/>
    <cellStyle name="Обычный 25 3 4" xfId="3121"/>
    <cellStyle name="Обычный 25 3 5" xfId="3122"/>
    <cellStyle name="Обычный 25 4" xfId="3123"/>
    <cellStyle name="Обычный 25 4 2" xfId="3124"/>
    <cellStyle name="Обычный 25 5" xfId="3125"/>
    <cellStyle name="Обычный 25 5 2" xfId="3126"/>
    <cellStyle name="Обычный 25 6" xfId="3127"/>
    <cellStyle name="Обычный 25 7" xfId="3128"/>
    <cellStyle name="Обычный 25 8" xfId="3129"/>
    <cellStyle name="Обычный 26" xfId="3130"/>
    <cellStyle name="Обычный 26 2" xfId="3131"/>
    <cellStyle name="Обычный 26 2 2" xfId="3132"/>
    <cellStyle name="Обычный 26 2 2 2" xfId="3133"/>
    <cellStyle name="Обычный 26 2 2 2 2" xfId="3134"/>
    <cellStyle name="Обычный 26 2 2 2 2 2" xfId="3135"/>
    <cellStyle name="Обычный 26 2 2 2 3" xfId="3136"/>
    <cellStyle name="Обычный 26 2 2 2 3 2" xfId="3137"/>
    <cellStyle name="Обычный 26 2 2 2 4" xfId="3138"/>
    <cellStyle name="Обычный 26 2 2 2 5" xfId="3139"/>
    <cellStyle name="Обычный 26 2 2 3" xfId="3140"/>
    <cellStyle name="Обычный 26 2 2 3 2" xfId="3141"/>
    <cellStyle name="Обычный 26 2 2 4" xfId="3142"/>
    <cellStyle name="Обычный 26 2 2 4 2" xfId="3143"/>
    <cellStyle name="Обычный 26 2 2 5" xfId="3144"/>
    <cellStyle name="Обычный 26 2 2 6" xfId="3145"/>
    <cellStyle name="Обычный 26 2 3" xfId="3146"/>
    <cellStyle name="Обычный 26 2 3 2" xfId="3147"/>
    <cellStyle name="Обычный 26 2 3 2 2" xfId="3148"/>
    <cellStyle name="Обычный 26 2 3 3" xfId="3149"/>
    <cellStyle name="Обычный 26 2 3 3 2" xfId="3150"/>
    <cellStyle name="Обычный 26 2 3 4" xfId="3151"/>
    <cellStyle name="Обычный 26 2 3 5" xfId="3152"/>
    <cellStyle name="Обычный 26 2 4" xfId="3153"/>
    <cellStyle name="Обычный 26 2 4 2" xfId="3154"/>
    <cellStyle name="Обычный 26 2 5" xfId="3155"/>
    <cellStyle name="Обычный 26 2 5 2" xfId="3156"/>
    <cellStyle name="Обычный 26 2 6" xfId="3157"/>
    <cellStyle name="Обычный 26 2 7" xfId="3158"/>
    <cellStyle name="Обычный 26 3" xfId="3159"/>
    <cellStyle name="Обычный 26 3 2" xfId="3160"/>
    <cellStyle name="Обычный 26 3 2 2" xfId="3161"/>
    <cellStyle name="Обычный 26 3 3" xfId="3162"/>
    <cellStyle name="Обычный 26 3 3 2" xfId="3163"/>
    <cellStyle name="Обычный 26 3 4" xfId="3164"/>
    <cellStyle name="Обычный 26 3 5" xfId="3165"/>
    <cellStyle name="Обычный 26 4" xfId="3166"/>
    <cellStyle name="Обычный 26 4 2" xfId="3167"/>
    <cellStyle name="Обычный 26 5" xfId="3168"/>
    <cellStyle name="Обычный 26 5 2" xfId="3169"/>
    <cellStyle name="Обычный 26 6" xfId="3170"/>
    <cellStyle name="Обычный 26 7" xfId="3171"/>
    <cellStyle name="Обычный 26 8" xfId="3172"/>
    <cellStyle name="Обычный 27" xfId="3173"/>
    <cellStyle name="Обычный 27 2" xfId="3174"/>
    <cellStyle name="Обычный 28" xfId="3175"/>
    <cellStyle name="Обычный 29" xfId="3176"/>
    <cellStyle name="Обычный 3" xfId="3177"/>
    <cellStyle name="Обычный 3 2" xfId="3178"/>
    <cellStyle name="Обычный 3 2 2" xfId="3179"/>
    <cellStyle name="Обычный 3 3" xfId="3180"/>
    <cellStyle name="Обычный 3 4" xfId="3181"/>
    <cellStyle name="Обычный 3 5" xfId="3182"/>
    <cellStyle name="Обычный 30" xfId="3183"/>
    <cellStyle name="Обычный 31" xfId="3184"/>
    <cellStyle name="Обычный 32" xfId="3185"/>
    <cellStyle name="Обычный 32 2" xfId="3186"/>
    <cellStyle name="Обычный 32 2 2" xfId="3187"/>
    <cellStyle name="Обычный 32 2 2 2" xfId="3188"/>
    <cellStyle name="Обычный 32 2 2 2 2" xfId="3189"/>
    <cellStyle name="Обычный 32 2 2 2 2 2" xfId="3190"/>
    <cellStyle name="Обычный 32 2 2 2 3" xfId="3191"/>
    <cellStyle name="Обычный 32 2 2 2 3 2" xfId="3192"/>
    <cellStyle name="Обычный 32 2 2 2 4" xfId="3193"/>
    <cellStyle name="Обычный 32 2 2 2 5" xfId="3194"/>
    <cellStyle name="Обычный 32 2 2 3" xfId="3195"/>
    <cellStyle name="Обычный 32 2 2 3 2" xfId="3196"/>
    <cellStyle name="Обычный 32 2 2 4" xfId="3197"/>
    <cellStyle name="Обычный 32 2 2 4 2" xfId="3198"/>
    <cellStyle name="Обычный 32 2 2 5" xfId="3199"/>
    <cellStyle name="Обычный 32 2 2 6" xfId="3200"/>
    <cellStyle name="Обычный 32 2 3" xfId="3201"/>
    <cellStyle name="Обычный 32 2 3 2" xfId="3202"/>
    <cellStyle name="Обычный 32 2 3 2 2" xfId="3203"/>
    <cellStyle name="Обычный 32 2 3 3" xfId="3204"/>
    <cellStyle name="Обычный 32 2 3 3 2" xfId="3205"/>
    <cellStyle name="Обычный 32 2 3 4" xfId="3206"/>
    <cellStyle name="Обычный 32 2 3 5" xfId="3207"/>
    <cellStyle name="Обычный 32 2 4" xfId="3208"/>
    <cellStyle name="Обычный 32 2 4 2" xfId="3209"/>
    <cellStyle name="Обычный 32 2 5" xfId="3210"/>
    <cellStyle name="Обычный 32 2 5 2" xfId="3211"/>
    <cellStyle name="Обычный 32 2 6" xfId="3212"/>
    <cellStyle name="Обычный 32 2 7" xfId="3213"/>
    <cellStyle name="Обычный 33" xfId="3214"/>
    <cellStyle name="Обычный 33 2" xfId="3215"/>
    <cellStyle name="Обычный 33 2 2" xfId="3216"/>
    <cellStyle name="Обычный 33 2 2 2" xfId="3217"/>
    <cellStyle name="Обычный 33 2 2 2 2" xfId="3218"/>
    <cellStyle name="Обычный 33 2 2 2 2 2" xfId="3219"/>
    <cellStyle name="Обычный 33 2 2 2 3" xfId="3220"/>
    <cellStyle name="Обычный 33 2 2 2 3 2" xfId="3221"/>
    <cellStyle name="Обычный 33 2 2 2 4" xfId="3222"/>
    <cellStyle name="Обычный 33 2 2 2 5" xfId="3223"/>
    <cellStyle name="Обычный 33 2 2 3" xfId="3224"/>
    <cellStyle name="Обычный 33 2 2 3 2" xfId="3225"/>
    <cellStyle name="Обычный 33 2 2 4" xfId="3226"/>
    <cellStyle name="Обычный 33 2 2 4 2" xfId="3227"/>
    <cellStyle name="Обычный 33 2 2 5" xfId="3228"/>
    <cellStyle name="Обычный 33 2 2 6" xfId="3229"/>
    <cellStyle name="Обычный 33 2 3" xfId="3230"/>
    <cellStyle name="Обычный 33 2 3 2" xfId="3231"/>
    <cellStyle name="Обычный 33 2 3 2 2" xfId="3232"/>
    <cellStyle name="Обычный 33 2 3 3" xfId="3233"/>
    <cellStyle name="Обычный 33 2 3 3 2" xfId="3234"/>
    <cellStyle name="Обычный 33 2 3 4" xfId="3235"/>
    <cellStyle name="Обычный 33 2 3 5" xfId="3236"/>
    <cellStyle name="Обычный 33 2 4" xfId="3237"/>
    <cellStyle name="Обычный 33 2 4 2" xfId="3238"/>
    <cellStyle name="Обычный 33 2 5" xfId="3239"/>
    <cellStyle name="Обычный 33 2 5 2" xfId="3240"/>
    <cellStyle name="Обычный 33 2 6" xfId="3241"/>
    <cellStyle name="Обычный 33 2 7" xfId="3242"/>
    <cellStyle name="Обычный 34" xfId="3243"/>
    <cellStyle name="Обычный 34 2" xfId="3244"/>
    <cellStyle name="Обычный 34 2 2" xfId="3245"/>
    <cellStyle name="Обычный 34 2 2 2" xfId="3246"/>
    <cellStyle name="Обычный 34 2 2 2 2" xfId="3247"/>
    <cellStyle name="Обычный 34 2 2 3" xfId="3248"/>
    <cellStyle name="Обычный 34 2 2 3 2" xfId="3249"/>
    <cellStyle name="Обычный 34 2 2 4" xfId="3250"/>
    <cellStyle name="Обычный 34 2 2 5" xfId="3251"/>
    <cellStyle name="Обычный 34 2 3" xfId="3252"/>
    <cellStyle name="Обычный 34 2 3 2" xfId="3253"/>
    <cellStyle name="Обычный 34 2 4" xfId="3254"/>
    <cellStyle name="Обычный 34 2 4 2" xfId="3255"/>
    <cellStyle name="Обычный 34 2 5" xfId="3256"/>
    <cellStyle name="Обычный 34 2 6" xfId="3257"/>
    <cellStyle name="Обычный 35" xfId="3258"/>
    <cellStyle name="Обычный 36" xfId="3259"/>
    <cellStyle name="Обычный 37" xfId="3260"/>
    <cellStyle name="Обычный 38" xfId="3261"/>
    <cellStyle name="Обычный 39" xfId="3262"/>
    <cellStyle name="Обычный 4" xfId="3263"/>
    <cellStyle name="Обычный 4 2" xfId="3264"/>
    <cellStyle name="Обычный 4 2 2" xfId="3265"/>
    <cellStyle name="Обычный 4 2 2 2" xfId="3266"/>
    <cellStyle name="Обычный 4 2 2 2 2" xfId="3267"/>
    <cellStyle name="Обычный 4 2 2 2 2 2" xfId="3268"/>
    <cellStyle name="Обычный 4 2 2 2 3" xfId="3269"/>
    <cellStyle name="Обычный 4 2 2 2 3 2" xfId="3270"/>
    <cellStyle name="Обычный 4 2 2 2 4" xfId="3271"/>
    <cellStyle name="Обычный 4 2 2 2 5" xfId="3272"/>
    <cellStyle name="Обычный 4 2 2 3" xfId="3273"/>
    <cellStyle name="Обычный 4 2 2 3 2" xfId="3274"/>
    <cellStyle name="Обычный 4 2 2 4" xfId="3275"/>
    <cellStyle name="Обычный 4 2 2 4 2" xfId="3276"/>
    <cellStyle name="Обычный 4 2 2 5" xfId="3277"/>
    <cellStyle name="Обычный 4 2 2 6" xfId="3278"/>
    <cellStyle name="Обычный 4 2 2 7" xfId="3279"/>
    <cellStyle name="Обычный 4 2 3" xfId="3280"/>
    <cellStyle name="Обычный 4 2 3 2" xfId="3281"/>
    <cellStyle name="Обычный 4 2 3 2 2" xfId="3282"/>
    <cellStyle name="Обычный 4 2 3 3" xfId="3283"/>
    <cellStyle name="Обычный 4 2 3 3 2" xfId="3284"/>
    <cellStyle name="Обычный 4 2 3 4" xfId="3285"/>
    <cellStyle name="Обычный 4 2 3 5" xfId="3286"/>
    <cellStyle name="Обычный 4 2 4" xfId="3287"/>
    <cellStyle name="Обычный 4 2 4 2" xfId="3288"/>
    <cellStyle name="Обычный 4 2 5" xfId="3289"/>
    <cellStyle name="Обычный 4 2 5 2" xfId="3290"/>
    <cellStyle name="Обычный 4 2 6" xfId="3291"/>
    <cellStyle name="Обычный 4 2 7" xfId="3292"/>
    <cellStyle name="Обычный 4 2 8" xfId="3293"/>
    <cellStyle name="Обычный 4 2_51,50_1 кв_общий" xfId="3294"/>
    <cellStyle name="Обычный 4 3" xfId="3295"/>
    <cellStyle name="Обычный 4 4" xfId="3296"/>
    <cellStyle name="Обычный 4 5" xfId="3297"/>
    <cellStyle name="Обычный 4 6" xfId="3298"/>
    <cellStyle name="Обычный 4 7" xfId="3299"/>
    <cellStyle name="Обычный 4_51,50_1 кв_общий" xfId="3300"/>
    <cellStyle name="Обычный 40" xfId="3301"/>
    <cellStyle name="Обычный 41" xfId="3302"/>
    <cellStyle name="Обычный 42" xfId="3303"/>
    <cellStyle name="Обычный 43" xfId="3304"/>
    <cellStyle name="Обычный 44" xfId="3305"/>
    <cellStyle name="Обычный 45" xfId="3306"/>
    <cellStyle name="Обычный 46" xfId="3307"/>
    <cellStyle name="Обычный 47" xfId="3308"/>
    <cellStyle name="Обычный 48" xfId="3309"/>
    <cellStyle name="Обычный 49" xfId="3310"/>
    <cellStyle name="Обычный 5" xfId="3311"/>
    <cellStyle name="Обычный 5 2" xfId="3312"/>
    <cellStyle name="Обычный 5 3" xfId="3313"/>
    <cellStyle name="Обычный 50" xfId="3314"/>
    <cellStyle name="Обычный 51" xfId="3315"/>
    <cellStyle name="Обычный 52" xfId="3316"/>
    <cellStyle name="Обычный 53" xfId="3317"/>
    <cellStyle name="Обычный 53 2" xfId="3318"/>
    <cellStyle name="Обычный 54" xfId="3319"/>
    <cellStyle name="Обычный 55" xfId="3320"/>
    <cellStyle name="Обычный 56" xfId="3321"/>
    <cellStyle name="Обычный 57" xfId="3322"/>
    <cellStyle name="Обычный 58" xfId="3323"/>
    <cellStyle name="Обычный 59" xfId="3324"/>
    <cellStyle name="Обычный 6" xfId="3325"/>
    <cellStyle name="Обычный 6 2" xfId="3326"/>
    <cellStyle name="Обычный 60" xfId="3327"/>
    <cellStyle name="Обычный 61" xfId="3328"/>
    <cellStyle name="Обычный 62" xfId="3329"/>
    <cellStyle name="Обычный 63" xfId="3330"/>
    <cellStyle name="Обычный 64" xfId="3331"/>
    <cellStyle name="Обычный 65" xfId="3332"/>
    <cellStyle name="Обычный 65 2" xfId="3333"/>
    <cellStyle name="Обычный 65 2 2" xfId="3334"/>
    <cellStyle name="Обычный 65 2 2 2" xfId="3335"/>
    <cellStyle name="Обычный 65 2 3" xfId="3336"/>
    <cellStyle name="Обычный 65 2 3 2" xfId="3337"/>
    <cellStyle name="Обычный 65 2 4" xfId="3338"/>
    <cellStyle name="Обычный 65 2 5" xfId="3339"/>
    <cellStyle name="Обычный 65 3" xfId="3340"/>
    <cellStyle name="Обычный 65 3 2" xfId="3341"/>
    <cellStyle name="Обычный 65 4" xfId="3342"/>
    <cellStyle name="Обычный 65 4 2" xfId="3343"/>
    <cellStyle name="Обычный 65 5" xfId="3344"/>
    <cellStyle name="Обычный 65 6" xfId="3345"/>
    <cellStyle name="Обычный 65 7" xfId="3346"/>
    <cellStyle name="Обычный 66" xfId="3347"/>
    <cellStyle name="Обычный 66 2" xfId="3348"/>
    <cellStyle name="Обычный 66 2 2" xfId="3349"/>
    <cellStyle name="Обычный 66 2 2 2" xfId="3350"/>
    <cellStyle name="Обычный 66 2 2 2 2" xfId="3351"/>
    <cellStyle name="Обычный 66 2 2 3" xfId="3352"/>
    <cellStyle name="Обычный 66 2 2 3 2" xfId="3353"/>
    <cellStyle name="Обычный 66 2 2 4" xfId="3354"/>
    <cellStyle name="Обычный 66 2 2 5" xfId="3355"/>
    <cellStyle name="Обычный 66 2 3" xfId="3356"/>
    <cellStyle name="Обычный 66 2 3 2" xfId="3357"/>
    <cellStyle name="Обычный 66 2 4" xfId="3358"/>
    <cellStyle name="Обычный 66 2 4 2" xfId="3359"/>
    <cellStyle name="Обычный 66 2 5" xfId="3360"/>
    <cellStyle name="Обычный 66 2 6" xfId="3361"/>
    <cellStyle name="Обычный 66 3" xfId="3362"/>
    <cellStyle name="Обычный 66 3 2" xfId="3363"/>
    <cellStyle name="Обычный 66 3 2 2" xfId="3364"/>
    <cellStyle name="Обычный 66 3 2 2 2" xfId="3365"/>
    <cellStyle name="Обычный 66 3 2 3" xfId="3366"/>
    <cellStyle name="Обычный 66 3 2 3 2" xfId="3367"/>
    <cellStyle name="Обычный 66 3 2 4" xfId="3368"/>
    <cellStyle name="Обычный 66 3 2 5" xfId="3369"/>
    <cellStyle name="Обычный 66 3 3" xfId="3370"/>
    <cellStyle name="Обычный 66 3 3 2" xfId="3371"/>
    <cellStyle name="Обычный 66 3 4" xfId="3372"/>
    <cellStyle name="Обычный 66 3 4 2" xfId="3373"/>
    <cellStyle name="Обычный 66 3 5" xfId="3374"/>
    <cellStyle name="Обычный 66 3 6" xfId="3375"/>
    <cellStyle name="Обычный 66 4" xfId="3376"/>
    <cellStyle name="Обычный 66 4 2" xfId="3377"/>
    <cellStyle name="Обычный 66 4 2 2" xfId="3378"/>
    <cellStyle name="Обычный 66 4 2 2 2" xfId="3379"/>
    <cellStyle name="Обычный 66 4 2 3" xfId="3380"/>
    <cellStyle name="Обычный 66 4 2 4" xfId="3381"/>
    <cellStyle name="Обычный 66 4 2 5" xfId="3382"/>
    <cellStyle name="Обычный 66 4 3" xfId="3383"/>
    <cellStyle name="Обычный 66 4 3 2" xfId="3384"/>
    <cellStyle name="Обычный 66 4 4" xfId="3385"/>
    <cellStyle name="Обычный 66 4 5" xfId="3386"/>
    <cellStyle name="Обычный 66 4 6" xfId="3387"/>
    <cellStyle name="Обычный 66 5" xfId="3388"/>
    <cellStyle name="Обычный 66 5 2" xfId="3389"/>
    <cellStyle name="Обычный 66 5 2 2" xfId="3390"/>
    <cellStyle name="Обычный 66 5 3" xfId="3391"/>
    <cellStyle name="Обычный 66 5 4" xfId="3392"/>
    <cellStyle name="Обычный 66 5 5" xfId="3393"/>
    <cellStyle name="Обычный 66 6" xfId="3394"/>
    <cellStyle name="Обычный 66 6 2" xfId="3395"/>
    <cellStyle name="Обычный 66 7" xfId="3396"/>
    <cellStyle name="Обычный 66 8" xfId="3397"/>
    <cellStyle name="Обычный 66 9" xfId="3398"/>
    <cellStyle name="Обычный 67" xfId="3399"/>
    <cellStyle name="Обычный 67 2" xfId="3400"/>
    <cellStyle name="Обычный 67 2 2" xfId="3401"/>
    <cellStyle name="Обычный 67 2 2 2" xfId="3402"/>
    <cellStyle name="Обычный 67 2 3" xfId="3403"/>
    <cellStyle name="Обычный 67 2 3 2" xfId="3404"/>
    <cellStyle name="Обычный 67 2 4" xfId="3405"/>
    <cellStyle name="Обычный 67 2 5" xfId="3406"/>
    <cellStyle name="Обычный 67 3" xfId="3407"/>
    <cellStyle name="Обычный 67 3 2" xfId="3408"/>
    <cellStyle name="Обычный 67 4" xfId="3409"/>
    <cellStyle name="Обычный 67 4 2" xfId="3410"/>
    <cellStyle name="Обычный 67 5" xfId="3411"/>
    <cellStyle name="Обычный 67 6" xfId="3412"/>
    <cellStyle name="Обычный 68" xfId="3413"/>
    <cellStyle name="Обычный 68 2" xfId="3414"/>
    <cellStyle name="Обычный 68 2 2" xfId="3415"/>
    <cellStyle name="Обычный 68 2 2 2" xfId="3416"/>
    <cellStyle name="Обычный 68 2 3" xfId="3417"/>
    <cellStyle name="Обычный 68 2 3 2" xfId="3418"/>
    <cellStyle name="Обычный 68 2 4" xfId="3419"/>
    <cellStyle name="Обычный 68 2 5" xfId="3420"/>
    <cellStyle name="Обычный 68 3" xfId="3421"/>
    <cellStyle name="Обычный 68 3 2" xfId="3422"/>
    <cellStyle name="Обычный 68 4" xfId="3423"/>
    <cellStyle name="Обычный 68 4 2" xfId="3424"/>
    <cellStyle name="Обычный 68 5" xfId="3425"/>
    <cellStyle name="Обычный 68 6" xfId="3426"/>
    <cellStyle name="Обычный 69" xfId="3427"/>
    <cellStyle name="Обычный 69 2" xfId="3428"/>
    <cellStyle name="Обычный 69 2 2" xfId="3429"/>
    <cellStyle name="Обычный 69 2 2 2" xfId="3430"/>
    <cellStyle name="Обычный 69 2 3" xfId="3431"/>
    <cellStyle name="Обычный 69 2 3 2" xfId="3432"/>
    <cellStyle name="Обычный 69 2 4" xfId="3433"/>
    <cellStyle name="Обычный 69 2 5" xfId="3434"/>
    <cellStyle name="Обычный 69 3" xfId="3435"/>
    <cellStyle name="Обычный 69 3 2" xfId="3436"/>
    <cellStyle name="Обычный 69 4" xfId="3437"/>
    <cellStyle name="Обычный 69 4 2" xfId="3438"/>
    <cellStyle name="Обычный 69 5" xfId="3439"/>
    <cellStyle name="Обычный 69 6" xfId="3440"/>
    <cellStyle name="Обычный 7" xfId="3441"/>
    <cellStyle name="Обычный 7 2" xfId="3442"/>
    <cellStyle name="Обычный 7 2 2" xfId="3443"/>
    <cellStyle name="Обычный 7 2 2 2" xfId="3444"/>
    <cellStyle name="Обычный 7 2 2 2 2" xfId="3445"/>
    <cellStyle name="Обычный 7 2 2 2 2 2" xfId="3446"/>
    <cellStyle name="Обычный 7 2 2 2 2 2 2" xfId="3447"/>
    <cellStyle name="Обычный 7 2 2 2 2 3" xfId="3448"/>
    <cellStyle name="Обычный 7 2 2 2 2 3 2" xfId="3449"/>
    <cellStyle name="Обычный 7 2 2 2 2 4" xfId="3450"/>
    <cellStyle name="Обычный 7 2 2 2 2 5" xfId="3451"/>
    <cellStyle name="Обычный 7 2 2 2 3" xfId="3452"/>
    <cellStyle name="Обычный 7 2 2 2 3 2" xfId="3453"/>
    <cellStyle name="Обычный 7 2 2 2 4" xfId="3454"/>
    <cellStyle name="Обычный 7 2 2 2 4 2" xfId="3455"/>
    <cellStyle name="Обычный 7 2 2 2 5" xfId="3456"/>
    <cellStyle name="Обычный 7 2 2 2 6" xfId="3457"/>
    <cellStyle name="Обычный 7 2 2 2 7" xfId="3458"/>
    <cellStyle name="Обычный 7 2 2 3" xfId="3459"/>
    <cellStyle name="Обычный 7 2 2 3 2" xfId="3460"/>
    <cellStyle name="Обычный 7 2 2 3 2 2" xfId="3461"/>
    <cellStyle name="Обычный 7 2 2 3 3" xfId="3462"/>
    <cellStyle name="Обычный 7 2 2 3 3 2" xfId="3463"/>
    <cellStyle name="Обычный 7 2 2 3 4" xfId="3464"/>
    <cellStyle name="Обычный 7 2 2 3 5" xfId="3465"/>
    <cellStyle name="Обычный 7 2 2 4" xfId="3466"/>
    <cellStyle name="Обычный 7 2 2 4 2" xfId="3467"/>
    <cellStyle name="Обычный 7 2 2 5" xfId="3468"/>
    <cellStyle name="Обычный 7 2 2 5 2" xfId="3469"/>
    <cellStyle name="Обычный 7 2 2 6" xfId="3470"/>
    <cellStyle name="Обычный 7 2 2 7" xfId="3471"/>
    <cellStyle name="Обычный 7 2 2 8" xfId="3472"/>
    <cellStyle name="Обычный 7 2 2_51,50_1 кв_общий" xfId="3473"/>
    <cellStyle name="Обычный 7 2 3" xfId="3474"/>
    <cellStyle name="Обычный 7 2 3 2" xfId="3475"/>
    <cellStyle name="Обычный 7 2 3 2 2" xfId="3476"/>
    <cellStyle name="Обычный 7 2 3 2 2 2" xfId="3477"/>
    <cellStyle name="Обычный 7 2 3 2 3" xfId="3478"/>
    <cellStyle name="Обычный 7 2 3 2 3 2" xfId="3479"/>
    <cellStyle name="Обычный 7 2 3 2 4" xfId="3480"/>
    <cellStyle name="Обычный 7 2 3 2 5" xfId="3481"/>
    <cellStyle name="Обычный 7 2 3 3" xfId="3482"/>
    <cellStyle name="Обычный 7 2 3 3 2" xfId="3483"/>
    <cellStyle name="Обычный 7 2 3 4" xfId="3484"/>
    <cellStyle name="Обычный 7 2 3 4 2" xfId="3485"/>
    <cellStyle name="Обычный 7 2 3 5" xfId="3486"/>
    <cellStyle name="Обычный 7 2 3 6" xfId="3487"/>
    <cellStyle name="Обычный 7 2 3 7" xfId="3488"/>
    <cellStyle name="Обычный 7 2 4" xfId="3489"/>
    <cellStyle name="Обычный 7 2 4 2" xfId="3490"/>
    <cellStyle name="Обычный 7 2 4 2 2" xfId="3491"/>
    <cellStyle name="Обычный 7 2 4 3" xfId="3492"/>
    <cellStyle name="Обычный 7 2 4 3 2" xfId="3493"/>
    <cellStyle name="Обычный 7 2 4 4" xfId="3494"/>
    <cellStyle name="Обычный 7 2 4 5" xfId="3495"/>
    <cellStyle name="Обычный 7 2 5" xfId="3496"/>
    <cellStyle name="Обычный 7 2 5 2" xfId="3497"/>
    <cellStyle name="Обычный 7 2 6" xfId="3498"/>
    <cellStyle name="Обычный 7 2 6 2" xfId="3499"/>
    <cellStyle name="Обычный 7 2 7" xfId="3500"/>
    <cellStyle name="Обычный 7 2 8" xfId="3501"/>
    <cellStyle name="Обычный 7 2 9" xfId="3502"/>
    <cellStyle name="Обычный 7 2_51,50_1 кв_общий" xfId="3503"/>
    <cellStyle name="Обычный 7 3" xfId="3504"/>
    <cellStyle name="Обычный 7 3 2" xfId="3505"/>
    <cellStyle name="Обычный 7 3 2 2" xfId="3506"/>
    <cellStyle name="Обычный 7 3 2 2 2" xfId="3507"/>
    <cellStyle name="Обычный 7 3 2 2 2 2" xfId="3508"/>
    <cellStyle name="Обычный 7 3 2 2 3" xfId="3509"/>
    <cellStyle name="Обычный 7 3 2 2 3 2" xfId="3510"/>
    <cellStyle name="Обычный 7 3 2 2 4" xfId="3511"/>
    <cellStyle name="Обычный 7 3 2 2 5" xfId="3512"/>
    <cellStyle name="Обычный 7 3 2 3" xfId="3513"/>
    <cellStyle name="Обычный 7 3 2 3 2" xfId="3514"/>
    <cellStyle name="Обычный 7 3 2 4" xfId="3515"/>
    <cellStyle name="Обычный 7 3 2 4 2" xfId="3516"/>
    <cellStyle name="Обычный 7 3 2 5" xfId="3517"/>
    <cellStyle name="Обычный 7 3 2 6" xfId="3518"/>
    <cellStyle name="Обычный 7 3 2 7" xfId="3519"/>
    <cellStyle name="Обычный 7 3 3" xfId="3520"/>
    <cellStyle name="Обычный 7 3 3 2" xfId="3521"/>
    <cellStyle name="Обычный 7 3 3 2 2" xfId="3522"/>
    <cellStyle name="Обычный 7 3 3 2 2 2" xfId="3523"/>
    <cellStyle name="Обычный 7 3 3 2 3" xfId="3524"/>
    <cellStyle name="Обычный 7 3 3 2 4" xfId="3525"/>
    <cellStyle name="Обычный 7 3 3 2 5" xfId="3526"/>
    <cellStyle name="Обычный 7 3 3 3" xfId="3527"/>
    <cellStyle name="Обычный 7 3 3 3 2" xfId="3528"/>
    <cellStyle name="Обычный 7 3 3 4" xfId="3529"/>
    <cellStyle name="Обычный 7 3 3 4 2" xfId="3530"/>
    <cellStyle name="Обычный 7 3 3 5" xfId="3531"/>
    <cellStyle name="Обычный 7 3 3 6" xfId="3532"/>
    <cellStyle name="Обычный 7 3 4" xfId="3533"/>
    <cellStyle name="Обычный 7 3 4 2" xfId="3534"/>
    <cellStyle name="Обычный 7 3 4 2 2" xfId="3535"/>
    <cellStyle name="Обычный 7 3 4 3" xfId="3536"/>
    <cellStyle name="Обычный 7 3 4 4" xfId="3537"/>
    <cellStyle name="Обычный 7 3 4 5" xfId="3538"/>
    <cellStyle name="Обычный 7 3 5" xfId="3539"/>
    <cellStyle name="Обычный 7 3 5 2" xfId="3540"/>
    <cellStyle name="Обычный 7 3 6" xfId="3541"/>
    <cellStyle name="Обычный 7 3 7" xfId="3542"/>
    <cellStyle name="Обычный 7 3 8" xfId="3543"/>
    <cellStyle name="Обычный 7 3 9" xfId="3544"/>
    <cellStyle name="Обычный 7 3_51,50_1 кв_общий" xfId="3545"/>
    <cellStyle name="Обычный 7 4" xfId="3546"/>
    <cellStyle name="Обычный 7 4 2" xfId="3547"/>
    <cellStyle name="Обычный 7 4 2 2" xfId="3548"/>
    <cellStyle name="Обычный 7 4 2 2 2" xfId="3549"/>
    <cellStyle name="Обычный 7 4 2 2 2 2" xfId="3550"/>
    <cellStyle name="Обычный 7 4 2 2 3" xfId="3551"/>
    <cellStyle name="Обычный 7 4 2 2 3 2" xfId="3552"/>
    <cellStyle name="Обычный 7 4 2 2 4" xfId="3553"/>
    <cellStyle name="Обычный 7 4 2 2 5" xfId="3554"/>
    <cellStyle name="Обычный 7 4 2 3" xfId="3555"/>
    <cellStyle name="Обычный 7 4 2 3 2" xfId="3556"/>
    <cellStyle name="Обычный 7 4 2 4" xfId="3557"/>
    <cellStyle name="Обычный 7 4 2 4 2" xfId="3558"/>
    <cellStyle name="Обычный 7 4 2 5" xfId="3559"/>
    <cellStyle name="Обычный 7 4 2 6" xfId="3560"/>
    <cellStyle name="Обычный 7 4 2 7" xfId="3561"/>
    <cellStyle name="Обычный 7 4 3" xfId="3562"/>
    <cellStyle name="Обычный 7 4 3 2" xfId="3563"/>
    <cellStyle name="Обычный 7 4 3 2 2" xfId="3564"/>
    <cellStyle name="Обычный 7 4 3 2 2 2" xfId="3565"/>
    <cellStyle name="Обычный 7 4 3 2 3" xfId="3566"/>
    <cellStyle name="Обычный 7 4 3 2 4" xfId="3567"/>
    <cellStyle name="Обычный 7 4 3 2 5" xfId="3568"/>
    <cellStyle name="Обычный 7 4 3 3" xfId="3569"/>
    <cellStyle name="Обычный 7 4 3 3 2" xfId="3570"/>
    <cellStyle name="Обычный 7 4 3 4" xfId="3571"/>
    <cellStyle name="Обычный 7 4 3 4 2" xfId="3572"/>
    <cellStyle name="Обычный 7 4 3 5" xfId="3573"/>
    <cellStyle name="Обычный 7 4 3 6" xfId="3574"/>
    <cellStyle name="Обычный 7 4 4" xfId="3575"/>
    <cellStyle name="Обычный 7 4 4 2" xfId="3576"/>
    <cellStyle name="Обычный 7 4 4 2 2" xfId="3577"/>
    <cellStyle name="Обычный 7 4 4 3" xfId="3578"/>
    <cellStyle name="Обычный 7 4 4 4" xfId="3579"/>
    <cellStyle name="Обычный 7 4 4 5" xfId="3580"/>
    <cellStyle name="Обычный 7 4 5" xfId="3581"/>
    <cellStyle name="Обычный 7 4 5 2" xfId="3582"/>
    <cellStyle name="Обычный 7 4 6" xfId="3583"/>
    <cellStyle name="Обычный 7 4 7" xfId="3584"/>
    <cellStyle name="Обычный 7 4 8" xfId="3585"/>
    <cellStyle name="Обычный 7 4 9" xfId="3586"/>
    <cellStyle name="Обычный 7 4_51,50_1 кв_общий" xfId="3587"/>
    <cellStyle name="Обычный 7 5" xfId="3588"/>
    <cellStyle name="Обычный 7 6" xfId="3589"/>
    <cellStyle name="Обычный 7 6 2" xfId="3590"/>
    <cellStyle name="Обычный 7 7" xfId="3591"/>
    <cellStyle name="Обычный 7 8" xfId="3592"/>
    <cellStyle name="Обычный 7 9" xfId="3593"/>
    <cellStyle name="Обычный 7_51,50_1 кв_общий" xfId="3594"/>
    <cellStyle name="Обычный 70" xfId="3595"/>
    <cellStyle name="Обычный 70 2" xfId="3596"/>
    <cellStyle name="Обычный 71" xfId="3597"/>
    <cellStyle name="Обычный 71 2" xfId="3598"/>
    <cellStyle name="Обычный 71 2 2" xfId="3599"/>
    <cellStyle name="Обычный 71 2 2 2" xfId="3600"/>
    <cellStyle name="Обычный 71 2 2 2 2" xfId="3601"/>
    <cellStyle name="Обычный 71 2 2 3" xfId="3602"/>
    <cellStyle name="Обычный 71 2 2 4" xfId="3603"/>
    <cellStyle name="Обычный 71 2 2 5" xfId="3604"/>
    <cellStyle name="Обычный 71 2 3" xfId="3605"/>
    <cellStyle name="Обычный 71 2 3 2" xfId="3606"/>
    <cellStyle name="Обычный 71 2 4" xfId="3607"/>
    <cellStyle name="Обычный 71 2 5" xfId="3608"/>
    <cellStyle name="Обычный 71 2 6" xfId="3609"/>
    <cellStyle name="Обычный 71 3" xfId="3610"/>
    <cellStyle name="Обычный 71 3 2" xfId="3611"/>
    <cellStyle name="Обычный 71 3 2 2" xfId="3612"/>
    <cellStyle name="Обычный 71 3 3" xfId="3613"/>
    <cellStyle name="Обычный 71 3 4" xfId="3614"/>
    <cellStyle name="Обычный 71 3 5" xfId="3615"/>
    <cellStyle name="Обычный 71 4" xfId="3616"/>
    <cellStyle name="Обычный 71 4 2" xfId="3617"/>
    <cellStyle name="Обычный 71 5" xfId="3618"/>
    <cellStyle name="Обычный 71 6" xfId="3619"/>
    <cellStyle name="Обычный 71 7" xfId="3620"/>
    <cellStyle name="Обычный 72" xfId="3621"/>
    <cellStyle name="Обычный 72 2" xfId="3622"/>
    <cellStyle name="Обычный 72 2 2" xfId="3623"/>
    <cellStyle name="Обычный 72 2 2 2" xfId="3624"/>
    <cellStyle name="Обычный 72 2 3" xfId="3625"/>
    <cellStyle name="Обычный 72 2 3 2" xfId="3626"/>
    <cellStyle name="Обычный 72 2 4" xfId="3627"/>
    <cellStyle name="Обычный 72 2 5" xfId="3628"/>
    <cellStyle name="Обычный 72 3" xfId="3629"/>
    <cellStyle name="Обычный 72 3 2" xfId="3630"/>
    <cellStyle name="Обычный 72 4" xfId="3631"/>
    <cellStyle name="Обычный 72 4 2" xfId="3632"/>
    <cellStyle name="Обычный 72 5" xfId="3633"/>
    <cellStyle name="Обычный 72 6" xfId="3634"/>
    <cellStyle name="Обычный 73" xfId="3635"/>
    <cellStyle name="Обычный 73 2" xfId="3636"/>
    <cellStyle name="Обычный 73 2 2" xfId="3637"/>
    <cellStyle name="Обычный 73 2 2 2" xfId="3638"/>
    <cellStyle name="Обычный 73 2 3" xfId="3639"/>
    <cellStyle name="Обычный 73 2 4" xfId="3640"/>
    <cellStyle name="Обычный 73 2 5" xfId="3641"/>
    <cellStyle name="Обычный 73 3" xfId="3642"/>
    <cellStyle name="Обычный 73 3 2" xfId="3643"/>
    <cellStyle name="Обычный 73 3 2 2" xfId="3644"/>
    <cellStyle name="Обычный 73 3 2 2 2" xfId="3645"/>
    <cellStyle name="Обычный 73 3 2 2 3" xfId="3646"/>
    <cellStyle name="Обычный 73 3 2 3" xfId="3647"/>
    <cellStyle name="Обычный 73 3 2 4" xfId="3648"/>
    <cellStyle name="Обычный 73 3 2 5" xfId="3649"/>
    <cellStyle name="Обычный 73 3 3" xfId="3650"/>
    <cellStyle name="Обычный 73 3 3 2" xfId="3651"/>
    <cellStyle name="Обычный 73 3 4" xfId="3652"/>
    <cellStyle name="Обычный 73 3 5" xfId="3653"/>
    <cellStyle name="Обычный 73 3 6" xfId="3654"/>
    <cellStyle name="Обычный 73 4" xfId="3655"/>
    <cellStyle name="Обычный 73 4 2" xfId="3656"/>
    <cellStyle name="Обычный 73 5" xfId="3657"/>
    <cellStyle name="Обычный 73 6" xfId="3658"/>
    <cellStyle name="Обычный 73 7" xfId="3659"/>
    <cellStyle name="Обычный 74" xfId="3660"/>
    <cellStyle name="Обычный 74 2" xfId="3661"/>
    <cellStyle name="Обычный 74 2 2" xfId="3662"/>
    <cellStyle name="Обычный 74 3" xfId="3663"/>
    <cellStyle name="Обычный 74 4" xfId="3664"/>
    <cellStyle name="Обычный 74 5" xfId="3665"/>
    <cellStyle name="Обычный 75" xfId="3666"/>
    <cellStyle name="Обычный 75 2" xfId="3667"/>
    <cellStyle name="Обычный 75 2 2" xfId="3668"/>
    <cellStyle name="Обычный 75 3" xfId="3669"/>
    <cellStyle name="Обычный 75 4" xfId="3670"/>
    <cellStyle name="Обычный 75 5" xfId="3671"/>
    <cellStyle name="Обычный 76" xfId="3672"/>
    <cellStyle name="Обычный 76 2" xfId="3673"/>
    <cellStyle name="Обычный 76 3" xfId="3674"/>
    <cellStyle name="Обычный 76 4" xfId="3675"/>
    <cellStyle name="Обычный 76 5" xfId="3676"/>
    <cellStyle name="Обычный 77" xfId="3677"/>
    <cellStyle name="Обычный 77 2" xfId="3678"/>
    <cellStyle name="Обычный 77 2 2" xfId="3679"/>
    <cellStyle name="Обычный 77 2 2 2" xfId="3680"/>
    <cellStyle name="Обычный 77 2 3" xfId="3681"/>
    <cellStyle name="Обычный 77 3" xfId="3682"/>
    <cellStyle name="Обычный 77 4" xfId="3683"/>
    <cellStyle name="Обычный 78" xfId="3684"/>
    <cellStyle name="Обычный 78 2" xfId="3685"/>
    <cellStyle name="Обычный 78 2 2" xfId="3686"/>
    <cellStyle name="Обычный 78 3" xfId="3687"/>
    <cellStyle name="Обычный 79" xfId="3688"/>
    <cellStyle name="Обычный 79 2" xfId="3689"/>
    <cellStyle name="Обычный 79 3" xfId="3690"/>
    <cellStyle name="Обычный 8" xfId="3691"/>
    <cellStyle name="Обычный 8 2" xfId="3692"/>
    <cellStyle name="Обычный 8 3" xfId="3693"/>
    <cellStyle name="Обычный 8 3 2" xfId="3694"/>
    <cellStyle name="Обычный 8 4" xfId="3695"/>
    <cellStyle name="Обычный 8 4 2" xfId="3696"/>
    <cellStyle name="Обычный 8 4 2 2" xfId="3697"/>
    <cellStyle name="Обычный 8 4 2 2 2" xfId="3698"/>
    <cellStyle name="Обычный 8 4 2 3" xfId="3699"/>
    <cellStyle name="Обычный 8 5" xfId="3700"/>
    <cellStyle name="Обычный 8 5 2" xfId="3701"/>
    <cellStyle name="Обычный 8 5 2 2" xfId="3702"/>
    <cellStyle name="Обычный 8 5 3" xfId="3703"/>
    <cellStyle name="Обычный 8 5 4" xfId="3704"/>
    <cellStyle name="Обычный 8 5 5" xfId="3705"/>
    <cellStyle name="Обычный 80" xfId="3706"/>
    <cellStyle name="Обычный 80 2" xfId="3707"/>
    <cellStyle name="Обычный 81" xfId="3708"/>
    <cellStyle name="Обычный 82" xfId="3709"/>
    <cellStyle name="Обычный 83" xfId="3710"/>
    <cellStyle name="Обычный 84" xfId="3711"/>
    <cellStyle name="Обычный 85" xfId="3712"/>
    <cellStyle name="Обычный 86" xfId="3713"/>
    <cellStyle name="Обычный 87" xfId="3714"/>
    <cellStyle name="Обычный 88" xfId="3715"/>
    <cellStyle name="Обычный 89" xfId="3716"/>
    <cellStyle name="Обычный 9" xfId="3717"/>
    <cellStyle name="Обычный 9 2" xfId="3718"/>
    <cellStyle name="Обычный 9 2 2" xfId="3719"/>
    <cellStyle name="Обычный 9 3" xfId="3720"/>
    <cellStyle name="Обычный 9 4" xfId="3721"/>
    <cellStyle name="Обычный 9 4 2" xfId="3722"/>
    <cellStyle name="Обычный 9 4 2 2" xfId="3723"/>
    <cellStyle name="Обычный 9 4 3" xfId="3724"/>
    <cellStyle name="Обычный 9 5" xfId="3725"/>
    <cellStyle name="Обычный 9 6" xfId="3726"/>
    <cellStyle name="Обычный 9 7" xfId="3727"/>
    <cellStyle name="Обычный 90" xfId="3728"/>
    <cellStyle name="Обычный_5_А_2007_ЮЖНОЕ_N_ДР_АКТЫ" xfId="3729"/>
    <cellStyle name="Обычный_бюджет 2008 (11.02.08) на утверждение 2" xfId="3730"/>
    <cellStyle name="Обычный_тарифы город=факт" xfId="3731"/>
    <cellStyle name="Плохой 10" xfId="3732"/>
    <cellStyle name="Плохой 11" xfId="3733"/>
    <cellStyle name="Плохой 12" xfId="3734"/>
    <cellStyle name="Плохой 13" xfId="3735"/>
    <cellStyle name="Плохой 14" xfId="3736"/>
    <cellStyle name="Плохой 15" xfId="3737"/>
    <cellStyle name="Плохой 16" xfId="3738"/>
    <cellStyle name="Плохой 17" xfId="3739"/>
    <cellStyle name="Плохой 18" xfId="3740"/>
    <cellStyle name="Плохой 19" xfId="3741"/>
    <cellStyle name="Плохой 2" xfId="3742"/>
    <cellStyle name="Плохой 20" xfId="3743"/>
    <cellStyle name="Плохой 21" xfId="3744"/>
    <cellStyle name="Плохой 22" xfId="3745"/>
    <cellStyle name="Плохой 23" xfId="3746"/>
    <cellStyle name="Плохой 24" xfId="3747"/>
    <cellStyle name="Плохой 25" xfId="3748"/>
    <cellStyle name="Плохой 26" xfId="3749"/>
    <cellStyle name="Плохой 27" xfId="3750"/>
    <cellStyle name="Плохой 28" xfId="3751"/>
    <cellStyle name="Плохой 29" xfId="3752"/>
    <cellStyle name="Плохой 3" xfId="3753"/>
    <cellStyle name="Плохой 30" xfId="3754"/>
    <cellStyle name="Плохой 31" xfId="3755"/>
    <cellStyle name="Плохой 32" xfId="3756"/>
    <cellStyle name="Плохой 33" xfId="3757"/>
    <cellStyle name="Плохой 34" xfId="3758"/>
    <cellStyle name="Плохой 35" xfId="3759"/>
    <cellStyle name="Плохой 36" xfId="3760"/>
    <cellStyle name="Плохой 37" xfId="3761"/>
    <cellStyle name="Плохой 38" xfId="3762"/>
    <cellStyle name="Плохой 39" xfId="3763"/>
    <cellStyle name="Плохой 4" xfId="3764"/>
    <cellStyle name="Плохой 40" xfId="3765"/>
    <cellStyle name="Плохой 41" xfId="3766"/>
    <cellStyle name="Плохой 42" xfId="3767"/>
    <cellStyle name="Плохой 43" xfId="3768"/>
    <cellStyle name="Плохой 44" xfId="3769"/>
    <cellStyle name="Плохой 45" xfId="3770"/>
    <cellStyle name="Плохой 46" xfId="3771"/>
    <cellStyle name="Плохой 47" xfId="3772"/>
    <cellStyle name="Плохой 48" xfId="3773"/>
    <cellStyle name="Плохой 49" xfId="3774"/>
    <cellStyle name="Плохой 5" xfId="3775"/>
    <cellStyle name="Плохой 50" xfId="3776"/>
    <cellStyle name="Плохой 51" xfId="3777"/>
    <cellStyle name="Плохой 52" xfId="3778"/>
    <cellStyle name="Плохой 53" xfId="3779"/>
    <cellStyle name="Плохой 54" xfId="3780"/>
    <cellStyle name="Плохой 55" xfId="3781"/>
    <cellStyle name="Плохой 56" xfId="3782"/>
    <cellStyle name="Плохой 57" xfId="3783"/>
    <cellStyle name="Плохой 58" xfId="3784"/>
    <cellStyle name="Плохой 59" xfId="3785"/>
    <cellStyle name="Плохой 6" xfId="3786"/>
    <cellStyle name="Плохой 60" xfId="3787"/>
    <cellStyle name="Плохой 61" xfId="3788"/>
    <cellStyle name="Плохой 62" xfId="3789"/>
    <cellStyle name="Плохой 63" xfId="3790"/>
    <cellStyle name="Плохой 7" xfId="3791"/>
    <cellStyle name="Плохой 8" xfId="3792"/>
    <cellStyle name="Плохой 9" xfId="3793"/>
    <cellStyle name="Пояснение 10" xfId="3794"/>
    <cellStyle name="Пояснение 11" xfId="3795"/>
    <cellStyle name="Пояснение 12" xfId="3796"/>
    <cellStyle name="Пояснение 13" xfId="3797"/>
    <cellStyle name="Пояснение 14" xfId="3798"/>
    <cellStyle name="Пояснение 15" xfId="3799"/>
    <cellStyle name="Пояснение 16" xfId="3800"/>
    <cellStyle name="Пояснение 17" xfId="3801"/>
    <cellStyle name="Пояснение 18" xfId="3802"/>
    <cellStyle name="Пояснение 19" xfId="3803"/>
    <cellStyle name="Пояснение 2" xfId="3804"/>
    <cellStyle name="Пояснение 20" xfId="3805"/>
    <cellStyle name="Пояснение 21" xfId="3806"/>
    <cellStyle name="Пояснение 22" xfId="3807"/>
    <cellStyle name="Пояснение 23" xfId="3808"/>
    <cellStyle name="Пояснение 24" xfId="3809"/>
    <cellStyle name="Пояснение 25" xfId="3810"/>
    <cellStyle name="Пояснение 26" xfId="3811"/>
    <cellStyle name="Пояснение 27" xfId="3812"/>
    <cellStyle name="Пояснение 28" xfId="3813"/>
    <cellStyle name="Пояснение 29" xfId="3814"/>
    <cellStyle name="Пояснение 3" xfId="3815"/>
    <cellStyle name="Пояснение 30" xfId="3816"/>
    <cellStyle name="Пояснение 31" xfId="3817"/>
    <cellStyle name="Пояснение 32" xfId="3818"/>
    <cellStyle name="Пояснение 33" xfId="3819"/>
    <cellStyle name="Пояснение 34" xfId="3820"/>
    <cellStyle name="Пояснение 35" xfId="3821"/>
    <cellStyle name="Пояснение 36" xfId="3822"/>
    <cellStyle name="Пояснение 37" xfId="3823"/>
    <cellStyle name="Пояснение 38" xfId="3824"/>
    <cellStyle name="Пояснение 39" xfId="3825"/>
    <cellStyle name="Пояснение 4" xfId="3826"/>
    <cellStyle name="Пояснение 40" xfId="3827"/>
    <cellStyle name="Пояснение 41" xfId="3828"/>
    <cellStyle name="Пояснение 42" xfId="3829"/>
    <cellStyle name="Пояснение 43" xfId="3830"/>
    <cellStyle name="Пояснение 44" xfId="3831"/>
    <cellStyle name="Пояснение 45" xfId="3832"/>
    <cellStyle name="Пояснение 46" xfId="3833"/>
    <cellStyle name="Пояснение 47" xfId="3834"/>
    <cellStyle name="Пояснение 48" xfId="3835"/>
    <cellStyle name="Пояснение 49" xfId="3836"/>
    <cellStyle name="Пояснение 5" xfId="3837"/>
    <cellStyle name="Пояснение 50" xfId="3838"/>
    <cellStyle name="Пояснение 51" xfId="3839"/>
    <cellStyle name="Пояснение 52" xfId="3840"/>
    <cellStyle name="Пояснение 53" xfId="3841"/>
    <cellStyle name="Пояснение 54" xfId="3842"/>
    <cellStyle name="Пояснение 55" xfId="3843"/>
    <cellStyle name="Пояснение 56" xfId="3844"/>
    <cellStyle name="Пояснение 57" xfId="3845"/>
    <cellStyle name="Пояснение 58" xfId="3846"/>
    <cellStyle name="Пояснение 59" xfId="3847"/>
    <cellStyle name="Пояснение 6" xfId="3848"/>
    <cellStyle name="Пояснение 60" xfId="3849"/>
    <cellStyle name="Пояснение 61" xfId="3850"/>
    <cellStyle name="Пояснение 62" xfId="3851"/>
    <cellStyle name="Пояснение 63" xfId="3852"/>
    <cellStyle name="Пояснение 7" xfId="3853"/>
    <cellStyle name="Пояснение 8" xfId="3854"/>
    <cellStyle name="Пояснение 9" xfId="3855"/>
    <cellStyle name="Примечание 10" xfId="3856"/>
    <cellStyle name="Примечание 10 2" xfId="3857"/>
    <cellStyle name="Примечание 11" xfId="3858"/>
    <cellStyle name="Примечание 11 2" xfId="3859"/>
    <cellStyle name="Примечание 12" xfId="3860"/>
    <cellStyle name="Примечание 12 2" xfId="3861"/>
    <cellStyle name="Примечание 13" xfId="3862"/>
    <cellStyle name="Примечание 13 2" xfId="3863"/>
    <cellStyle name="Примечание 14" xfId="3864"/>
    <cellStyle name="Примечание 14 2" xfId="3865"/>
    <cellStyle name="Примечание 15" xfId="3866"/>
    <cellStyle name="Примечание 15 2" xfId="3867"/>
    <cellStyle name="Примечание 16" xfId="3868"/>
    <cellStyle name="Примечание 16 2" xfId="3869"/>
    <cellStyle name="Примечание 17" xfId="3870"/>
    <cellStyle name="Примечание 17 2" xfId="3871"/>
    <cellStyle name="Примечание 18" xfId="3872"/>
    <cellStyle name="Примечание 18 2" xfId="3873"/>
    <cellStyle name="Примечание 19" xfId="3874"/>
    <cellStyle name="Примечание 19 2" xfId="3875"/>
    <cellStyle name="Примечание 2" xfId="3876"/>
    <cellStyle name="Примечание 2 2" xfId="3877"/>
    <cellStyle name="Примечание 20" xfId="3878"/>
    <cellStyle name="Примечание 20 2" xfId="3879"/>
    <cellStyle name="Примечание 21" xfId="3880"/>
    <cellStyle name="Примечание 21 2" xfId="3881"/>
    <cellStyle name="Примечание 22" xfId="3882"/>
    <cellStyle name="Примечание 22 2" xfId="3883"/>
    <cellStyle name="Примечание 23" xfId="3884"/>
    <cellStyle name="Примечание 23 2" xfId="3885"/>
    <cellStyle name="Примечание 24" xfId="3886"/>
    <cellStyle name="Примечание 24 2" xfId="3887"/>
    <cellStyle name="Примечание 25" xfId="3888"/>
    <cellStyle name="Примечание 25 2" xfId="3889"/>
    <cellStyle name="Примечание 26" xfId="3890"/>
    <cellStyle name="Примечание 26 2" xfId="3891"/>
    <cellStyle name="Примечание 27" xfId="3892"/>
    <cellStyle name="Примечание 27 2" xfId="3893"/>
    <cellStyle name="Примечание 28" xfId="3894"/>
    <cellStyle name="Примечание 28 2" xfId="3895"/>
    <cellStyle name="Примечание 29" xfId="3896"/>
    <cellStyle name="Примечание 29 2" xfId="3897"/>
    <cellStyle name="Примечание 3" xfId="3898"/>
    <cellStyle name="Примечание 3 2" xfId="3899"/>
    <cellStyle name="Примечание 30" xfId="3900"/>
    <cellStyle name="Примечание 30 2" xfId="3901"/>
    <cellStyle name="Примечание 31" xfId="3902"/>
    <cellStyle name="Примечание 31 2" xfId="3903"/>
    <cellStyle name="Примечание 32" xfId="3904"/>
    <cellStyle name="Примечание 32 2" xfId="3905"/>
    <cellStyle name="Примечание 33" xfId="3906"/>
    <cellStyle name="Примечание 33 2" xfId="3907"/>
    <cellStyle name="Примечание 34" xfId="3908"/>
    <cellStyle name="Примечание 34 2" xfId="3909"/>
    <cellStyle name="Примечание 35" xfId="3910"/>
    <cellStyle name="Примечание 35 2" xfId="3911"/>
    <cellStyle name="Примечание 36" xfId="3912"/>
    <cellStyle name="Примечание 36 2" xfId="3913"/>
    <cellStyle name="Примечание 37" xfId="3914"/>
    <cellStyle name="Примечание 37 2" xfId="3915"/>
    <cellStyle name="Примечание 38" xfId="3916"/>
    <cellStyle name="Примечание 38 2" xfId="3917"/>
    <cellStyle name="Примечание 39" xfId="3918"/>
    <cellStyle name="Примечание 39 2" xfId="3919"/>
    <cellStyle name="Примечание 4" xfId="3920"/>
    <cellStyle name="Примечание 4 2" xfId="3921"/>
    <cellStyle name="Примечание 40" xfId="3922"/>
    <cellStyle name="Примечание 40 2" xfId="3923"/>
    <cellStyle name="Примечание 41" xfId="3924"/>
    <cellStyle name="Примечание 41 2" xfId="3925"/>
    <cellStyle name="Примечание 42" xfId="3926"/>
    <cellStyle name="Примечание 42 2" xfId="3927"/>
    <cellStyle name="Примечание 43" xfId="3928"/>
    <cellStyle name="Примечание 43 2" xfId="3929"/>
    <cellStyle name="Примечание 44" xfId="3930"/>
    <cellStyle name="Примечание 44 2" xfId="3931"/>
    <cellStyle name="Примечание 45" xfId="3932"/>
    <cellStyle name="Примечание 45 2" xfId="3933"/>
    <cellStyle name="Примечание 46" xfId="3934"/>
    <cellStyle name="Примечание 46 2" xfId="3935"/>
    <cellStyle name="Примечание 47" xfId="3936"/>
    <cellStyle name="Примечание 47 2" xfId="3937"/>
    <cellStyle name="Примечание 48" xfId="3938"/>
    <cellStyle name="Примечание 48 2" xfId="3939"/>
    <cellStyle name="Примечание 49" xfId="3940"/>
    <cellStyle name="Примечание 49 2" xfId="3941"/>
    <cellStyle name="Примечание 5" xfId="3942"/>
    <cellStyle name="Примечание 5 2" xfId="3943"/>
    <cellStyle name="Примечание 50" xfId="3944"/>
    <cellStyle name="Примечание 50 2" xfId="3945"/>
    <cellStyle name="Примечание 51" xfId="3946"/>
    <cellStyle name="Примечание 51 2" xfId="3947"/>
    <cellStyle name="Примечание 52" xfId="3948"/>
    <cellStyle name="Примечание 52 2" xfId="3949"/>
    <cellStyle name="Примечание 53" xfId="3950"/>
    <cellStyle name="Примечание 53 2" xfId="3951"/>
    <cellStyle name="Примечание 54" xfId="3952"/>
    <cellStyle name="Примечание 54 2" xfId="3953"/>
    <cellStyle name="Примечание 55" xfId="3954"/>
    <cellStyle name="Примечание 55 2" xfId="3955"/>
    <cellStyle name="Примечание 56" xfId="3956"/>
    <cellStyle name="Примечание 56 2" xfId="3957"/>
    <cellStyle name="Примечание 57" xfId="3958"/>
    <cellStyle name="Примечание 57 2" xfId="3959"/>
    <cellStyle name="Примечание 58" xfId="3960"/>
    <cellStyle name="Примечание 58 2" xfId="3961"/>
    <cellStyle name="Примечание 59" xfId="3962"/>
    <cellStyle name="Примечание 59 2" xfId="3963"/>
    <cellStyle name="Примечание 6" xfId="3964"/>
    <cellStyle name="Примечание 6 2" xfId="3965"/>
    <cellStyle name="Примечание 60" xfId="3966"/>
    <cellStyle name="Примечание 60 2" xfId="3967"/>
    <cellStyle name="Примечание 61" xfId="3968"/>
    <cellStyle name="Примечание 61 2" xfId="3969"/>
    <cellStyle name="Примечание 62" xfId="3970"/>
    <cellStyle name="Примечание 62 2" xfId="3971"/>
    <cellStyle name="Примечание 63" xfId="3972"/>
    <cellStyle name="Примечание 63 2" xfId="3973"/>
    <cellStyle name="Примечание 7" xfId="3974"/>
    <cellStyle name="Примечание 7 2" xfId="3975"/>
    <cellStyle name="Примечание 8" xfId="3976"/>
    <cellStyle name="Примечание 8 2" xfId="3977"/>
    <cellStyle name="Примечание 9" xfId="3978"/>
    <cellStyle name="Примечание 9 2" xfId="3979"/>
    <cellStyle name="Процентный 10" xfId="3980"/>
    <cellStyle name="Процентный 10 2" xfId="3981"/>
    <cellStyle name="Процентный 10 3" xfId="3982"/>
    <cellStyle name="Процентный 11" xfId="3983"/>
    <cellStyle name="Процентный 11 2" xfId="3984"/>
    <cellStyle name="Процентный 11 3" xfId="3985"/>
    <cellStyle name="Процентный 12" xfId="3986"/>
    <cellStyle name="Процентный 2" xfId="3987"/>
    <cellStyle name="Процентный 2 2" xfId="3988"/>
    <cellStyle name="Процентный 2 3" xfId="3989"/>
    <cellStyle name="Процентный 3" xfId="3990"/>
    <cellStyle name="Процентный 4" xfId="3991"/>
    <cellStyle name="Процентный 4 2" xfId="3992"/>
    <cellStyle name="Процентный 5" xfId="3993"/>
    <cellStyle name="Процентный 5 2" xfId="3994"/>
    <cellStyle name="Процентный 5 2 2" xfId="3995"/>
    <cellStyle name="Процентный 5 3" xfId="3996"/>
    <cellStyle name="Процентный 5 4" xfId="3997"/>
    <cellStyle name="Процентный 5 5" xfId="3998"/>
    <cellStyle name="Процентный 6" xfId="3999"/>
    <cellStyle name="Процентный 6 2" xfId="4000"/>
    <cellStyle name="Процентный 6 2 2" xfId="4001"/>
    <cellStyle name="Процентный 6 3" xfId="4002"/>
    <cellStyle name="Процентный 6 4" xfId="4003"/>
    <cellStyle name="Процентный 6 5" xfId="4004"/>
    <cellStyle name="Процентный 7" xfId="4005"/>
    <cellStyle name="Процентный 7 2" xfId="4006"/>
    <cellStyle name="Процентный 7 2 2" xfId="4007"/>
    <cellStyle name="Процентный 7 3" xfId="4008"/>
    <cellStyle name="Процентный 7 4" xfId="4009"/>
    <cellStyle name="Процентный 7 5" xfId="4010"/>
    <cellStyle name="Процентный 8" xfId="4011"/>
    <cellStyle name="Процентный 9" xfId="4012"/>
    <cellStyle name="Связанная ячейка 10" xfId="4013"/>
    <cellStyle name="Связанная ячейка 11" xfId="4014"/>
    <cellStyle name="Связанная ячейка 12" xfId="4015"/>
    <cellStyle name="Связанная ячейка 13" xfId="4016"/>
    <cellStyle name="Связанная ячейка 14" xfId="4017"/>
    <cellStyle name="Связанная ячейка 15" xfId="4018"/>
    <cellStyle name="Связанная ячейка 16" xfId="4019"/>
    <cellStyle name="Связанная ячейка 17" xfId="4020"/>
    <cellStyle name="Связанная ячейка 18" xfId="4021"/>
    <cellStyle name="Связанная ячейка 19" xfId="4022"/>
    <cellStyle name="Связанная ячейка 2" xfId="4023"/>
    <cellStyle name="Связанная ячейка 20" xfId="4024"/>
    <cellStyle name="Связанная ячейка 21" xfId="4025"/>
    <cellStyle name="Связанная ячейка 22" xfId="4026"/>
    <cellStyle name="Связанная ячейка 23" xfId="4027"/>
    <cellStyle name="Связанная ячейка 24" xfId="4028"/>
    <cellStyle name="Связанная ячейка 25" xfId="4029"/>
    <cellStyle name="Связанная ячейка 26" xfId="4030"/>
    <cellStyle name="Связанная ячейка 27" xfId="4031"/>
    <cellStyle name="Связанная ячейка 28" xfId="4032"/>
    <cellStyle name="Связанная ячейка 29" xfId="4033"/>
    <cellStyle name="Связанная ячейка 3" xfId="4034"/>
    <cellStyle name="Связанная ячейка 30" xfId="4035"/>
    <cellStyle name="Связанная ячейка 31" xfId="4036"/>
    <cellStyle name="Связанная ячейка 32" xfId="4037"/>
    <cellStyle name="Связанная ячейка 33" xfId="4038"/>
    <cellStyle name="Связанная ячейка 34" xfId="4039"/>
    <cellStyle name="Связанная ячейка 35" xfId="4040"/>
    <cellStyle name="Связанная ячейка 36" xfId="4041"/>
    <cellStyle name="Связанная ячейка 37" xfId="4042"/>
    <cellStyle name="Связанная ячейка 38" xfId="4043"/>
    <cellStyle name="Связанная ячейка 39" xfId="4044"/>
    <cellStyle name="Связанная ячейка 4" xfId="4045"/>
    <cellStyle name="Связанная ячейка 40" xfId="4046"/>
    <cellStyle name="Связанная ячейка 41" xfId="4047"/>
    <cellStyle name="Связанная ячейка 42" xfId="4048"/>
    <cellStyle name="Связанная ячейка 43" xfId="4049"/>
    <cellStyle name="Связанная ячейка 44" xfId="4050"/>
    <cellStyle name="Связанная ячейка 45" xfId="4051"/>
    <cellStyle name="Связанная ячейка 46" xfId="4052"/>
    <cellStyle name="Связанная ячейка 47" xfId="4053"/>
    <cellStyle name="Связанная ячейка 48" xfId="4054"/>
    <cellStyle name="Связанная ячейка 49" xfId="4055"/>
    <cellStyle name="Связанная ячейка 5" xfId="4056"/>
    <cellStyle name="Связанная ячейка 50" xfId="4057"/>
    <cellStyle name="Связанная ячейка 51" xfId="4058"/>
    <cellStyle name="Связанная ячейка 52" xfId="4059"/>
    <cellStyle name="Связанная ячейка 53" xfId="4060"/>
    <cellStyle name="Связанная ячейка 54" xfId="4061"/>
    <cellStyle name="Связанная ячейка 55" xfId="4062"/>
    <cellStyle name="Связанная ячейка 56" xfId="4063"/>
    <cellStyle name="Связанная ячейка 57" xfId="4064"/>
    <cellStyle name="Связанная ячейка 58" xfId="4065"/>
    <cellStyle name="Связанная ячейка 59" xfId="4066"/>
    <cellStyle name="Связанная ячейка 6" xfId="4067"/>
    <cellStyle name="Связанная ячейка 60" xfId="4068"/>
    <cellStyle name="Связанная ячейка 61" xfId="4069"/>
    <cellStyle name="Связанная ячейка 62" xfId="4070"/>
    <cellStyle name="Связанная ячейка 63" xfId="4071"/>
    <cellStyle name="Связанная ячейка 7" xfId="4072"/>
    <cellStyle name="Связанная ячейка 8" xfId="4073"/>
    <cellStyle name="Связанная ячейка 9" xfId="4074"/>
    <cellStyle name="Стиль 1" xfId="4075"/>
    <cellStyle name="Текст предупреждения 10" xfId="4076"/>
    <cellStyle name="Текст предупреждения 11" xfId="4077"/>
    <cellStyle name="Текст предупреждения 12" xfId="4078"/>
    <cellStyle name="Текст предупреждения 13" xfId="4079"/>
    <cellStyle name="Текст предупреждения 14" xfId="4080"/>
    <cellStyle name="Текст предупреждения 15" xfId="4081"/>
    <cellStyle name="Текст предупреждения 16" xfId="4082"/>
    <cellStyle name="Текст предупреждения 17" xfId="4083"/>
    <cellStyle name="Текст предупреждения 18" xfId="4084"/>
    <cellStyle name="Текст предупреждения 19" xfId="4085"/>
    <cellStyle name="Текст предупреждения 2" xfId="4086"/>
    <cellStyle name="Текст предупреждения 20" xfId="4087"/>
    <cellStyle name="Текст предупреждения 21" xfId="4088"/>
    <cellStyle name="Текст предупреждения 22" xfId="4089"/>
    <cellStyle name="Текст предупреждения 23" xfId="4090"/>
    <cellStyle name="Текст предупреждения 24" xfId="4091"/>
    <cellStyle name="Текст предупреждения 25" xfId="4092"/>
    <cellStyle name="Текст предупреждения 26" xfId="4093"/>
    <cellStyle name="Текст предупреждения 27" xfId="4094"/>
    <cellStyle name="Текст предупреждения 28" xfId="4095"/>
    <cellStyle name="Текст предупреждения 29" xfId="4096"/>
    <cellStyle name="Текст предупреждения 3" xfId="4097"/>
    <cellStyle name="Текст предупреждения 30" xfId="4098"/>
    <cellStyle name="Текст предупреждения 31" xfId="4099"/>
    <cellStyle name="Текст предупреждения 32" xfId="4100"/>
    <cellStyle name="Текст предупреждения 33" xfId="4101"/>
    <cellStyle name="Текст предупреждения 34" xfId="4102"/>
    <cellStyle name="Текст предупреждения 35" xfId="4103"/>
    <cellStyle name="Текст предупреждения 36" xfId="4104"/>
    <cellStyle name="Текст предупреждения 37" xfId="4105"/>
    <cellStyle name="Текст предупреждения 38" xfId="4106"/>
    <cellStyle name="Текст предупреждения 39" xfId="4107"/>
    <cellStyle name="Текст предупреждения 4" xfId="4108"/>
    <cellStyle name="Текст предупреждения 40" xfId="4109"/>
    <cellStyle name="Текст предупреждения 41" xfId="4110"/>
    <cellStyle name="Текст предупреждения 42" xfId="4111"/>
    <cellStyle name="Текст предупреждения 43" xfId="4112"/>
    <cellStyle name="Текст предупреждения 44" xfId="4113"/>
    <cellStyle name="Текст предупреждения 45" xfId="4114"/>
    <cellStyle name="Текст предупреждения 46" xfId="4115"/>
    <cellStyle name="Текст предупреждения 47" xfId="4116"/>
    <cellStyle name="Текст предупреждения 48" xfId="4117"/>
    <cellStyle name="Текст предупреждения 49" xfId="4118"/>
    <cellStyle name="Текст предупреждения 5" xfId="4119"/>
    <cellStyle name="Текст предупреждения 50" xfId="4120"/>
    <cellStyle name="Текст предупреждения 51" xfId="4121"/>
    <cellStyle name="Текст предупреждения 52" xfId="4122"/>
    <cellStyle name="Текст предупреждения 53" xfId="4123"/>
    <cellStyle name="Текст предупреждения 54" xfId="4124"/>
    <cellStyle name="Текст предупреждения 55" xfId="4125"/>
    <cellStyle name="Текст предупреждения 56" xfId="4126"/>
    <cellStyle name="Текст предупреждения 57" xfId="4127"/>
    <cellStyle name="Текст предупреждения 58" xfId="4128"/>
    <cellStyle name="Текст предупреждения 59" xfId="4129"/>
    <cellStyle name="Текст предупреждения 6" xfId="4130"/>
    <cellStyle name="Текст предупреждения 60" xfId="4131"/>
    <cellStyle name="Текст предупреждения 61" xfId="4132"/>
    <cellStyle name="Текст предупреждения 62" xfId="4133"/>
    <cellStyle name="Текст предупреждения 63" xfId="4134"/>
    <cellStyle name="Текст предупреждения 7" xfId="4135"/>
    <cellStyle name="Текст предупреждения 8" xfId="4136"/>
    <cellStyle name="Текст предупреждения 9" xfId="4137"/>
    <cellStyle name="Финансовый 2" xfId="4138"/>
    <cellStyle name="Финансовый 2 2" xfId="4139"/>
    <cellStyle name="Финансовый 2 2 2" xfId="4140"/>
    <cellStyle name="Финансовый 2 2 2 2" xfId="4141"/>
    <cellStyle name="Финансовый 2 2 3" xfId="4142"/>
    <cellStyle name="Финансовый 2 3" xfId="4143"/>
    <cellStyle name="Финансовый 3" xfId="4144"/>
    <cellStyle name="Финансовый 4" xfId="4145"/>
    <cellStyle name="Финансовый 4 2" xfId="4146"/>
    <cellStyle name="Финансовый 4 2 2" xfId="4147"/>
    <cellStyle name="Финансовый 4 2 2 2" xfId="4148"/>
    <cellStyle name="Финансовый 4 3" xfId="4149"/>
    <cellStyle name="Финансовый 4 3 2" xfId="4150"/>
    <cellStyle name="Финансовый 4 4" xfId="4151"/>
    <cellStyle name="Финансовый 5" xfId="4152"/>
    <cellStyle name="Финансовый 6" xfId="4153"/>
    <cellStyle name="Финансовый 6 2" xfId="4154"/>
    <cellStyle name="Финансовый 6 2 2" xfId="4155"/>
    <cellStyle name="Финансовый 6 3" xfId="4156"/>
    <cellStyle name="Финансовый 6 4" xfId="4157"/>
    <cellStyle name="Финансовый 6 5" xfId="4158"/>
    <cellStyle name="Хороший 10" xfId="4159"/>
    <cellStyle name="Хороший 11" xfId="4160"/>
    <cellStyle name="Хороший 12" xfId="4161"/>
    <cellStyle name="Хороший 13" xfId="4162"/>
    <cellStyle name="Хороший 14" xfId="4163"/>
    <cellStyle name="Хороший 15" xfId="4164"/>
    <cellStyle name="Хороший 16" xfId="4165"/>
    <cellStyle name="Хороший 17" xfId="4166"/>
    <cellStyle name="Хороший 18" xfId="4167"/>
    <cellStyle name="Хороший 19" xfId="4168"/>
    <cellStyle name="Хороший 2" xfId="4169"/>
    <cellStyle name="Хороший 20" xfId="4170"/>
    <cellStyle name="Хороший 21" xfId="4171"/>
    <cellStyle name="Хороший 22" xfId="4172"/>
    <cellStyle name="Хороший 23" xfId="4173"/>
    <cellStyle name="Хороший 24" xfId="4174"/>
    <cellStyle name="Хороший 25" xfId="4175"/>
    <cellStyle name="Хороший 26" xfId="4176"/>
    <cellStyle name="Хороший 27" xfId="4177"/>
    <cellStyle name="Хороший 28" xfId="4178"/>
    <cellStyle name="Хороший 29" xfId="4179"/>
    <cellStyle name="Хороший 3" xfId="4180"/>
    <cellStyle name="Хороший 30" xfId="4181"/>
    <cellStyle name="Хороший 31" xfId="4182"/>
    <cellStyle name="Хороший 32" xfId="4183"/>
    <cellStyle name="Хороший 33" xfId="4184"/>
    <cellStyle name="Хороший 34" xfId="4185"/>
    <cellStyle name="Хороший 35" xfId="4186"/>
    <cellStyle name="Хороший 36" xfId="4187"/>
    <cellStyle name="Хороший 37" xfId="4188"/>
    <cellStyle name="Хороший 38" xfId="4189"/>
    <cellStyle name="Хороший 39" xfId="4190"/>
    <cellStyle name="Хороший 4" xfId="4191"/>
    <cellStyle name="Хороший 40" xfId="4192"/>
    <cellStyle name="Хороший 41" xfId="4193"/>
    <cellStyle name="Хороший 42" xfId="4194"/>
    <cellStyle name="Хороший 43" xfId="4195"/>
    <cellStyle name="Хороший 44" xfId="4196"/>
    <cellStyle name="Хороший 45" xfId="4197"/>
    <cellStyle name="Хороший 46" xfId="4198"/>
    <cellStyle name="Хороший 47" xfId="4199"/>
    <cellStyle name="Хороший 48" xfId="4200"/>
    <cellStyle name="Хороший 49" xfId="4201"/>
    <cellStyle name="Хороший 5" xfId="4202"/>
    <cellStyle name="Хороший 50" xfId="4203"/>
    <cellStyle name="Хороший 51" xfId="4204"/>
    <cellStyle name="Хороший 52" xfId="4205"/>
    <cellStyle name="Хороший 53" xfId="4206"/>
    <cellStyle name="Хороший 54" xfId="4207"/>
    <cellStyle name="Хороший 55" xfId="4208"/>
    <cellStyle name="Хороший 56" xfId="4209"/>
    <cellStyle name="Хороший 57" xfId="4210"/>
    <cellStyle name="Хороший 58" xfId="4211"/>
    <cellStyle name="Хороший 59" xfId="4212"/>
    <cellStyle name="Хороший 6" xfId="4213"/>
    <cellStyle name="Хороший 60" xfId="4214"/>
    <cellStyle name="Хороший 61" xfId="4215"/>
    <cellStyle name="Хороший 62" xfId="4216"/>
    <cellStyle name="Хороший 63" xfId="4217"/>
    <cellStyle name="Хороший 7" xfId="4218"/>
    <cellStyle name="Хороший 8" xfId="4219"/>
    <cellStyle name="Хороший 9" xfId="42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topLeftCell="B1" zoomScale="60" workbookViewId="0">
      <selection activeCell="Q15" sqref="Q15"/>
    </sheetView>
  </sheetViews>
  <sheetFormatPr defaultRowHeight="15"/>
  <cols>
    <col min="1" max="1" width="6.28515625" customWidth="1"/>
    <col min="2" max="2" width="81" customWidth="1"/>
    <col min="3" max="3" width="13.85546875" customWidth="1"/>
    <col min="4" max="7" width="21.7109375" customWidth="1"/>
  </cols>
  <sheetData>
    <row r="1" spans="1:8" ht="21">
      <c r="A1" s="1"/>
      <c r="B1" s="2"/>
      <c r="C1" s="1"/>
      <c r="D1" s="3"/>
      <c r="E1" s="4"/>
      <c r="F1" s="5"/>
    </row>
    <row r="2" spans="1:8" ht="18.75">
      <c r="A2" s="6"/>
      <c r="B2" s="7" t="s">
        <v>0</v>
      </c>
      <c r="C2" s="6"/>
      <c r="D2" s="8"/>
      <c r="E2" s="9"/>
      <c r="F2" s="10"/>
    </row>
    <row r="3" spans="1:8" ht="18.75">
      <c r="A3" s="6"/>
      <c r="B3" s="7" t="s">
        <v>1</v>
      </c>
      <c r="C3" s="6"/>
      <c r="D3" s="8"/>
      <c r="E3" s="11"/>
      <c r="F3" s="12"/>
    </row>
    <row r="4" spans="1:8" ht="20.25">
      <c r="A4" s="6"/>
      <c r="B4" s="208" t="s">
        <v>2</v>
      </c>
      <c r="C4" s="208"/>
      <c r="D4" s="208"/>
      <c r="E4" s="11"/>
      <c r="F4" s="12"/>
    </row>
    <row r="5" spans="1:8" ht="21">
      <c r="A5" s="6"/>
      <c r="B5" s="13" t="s">
        <v>3</v>
      </c>
      <c r="C5" s="14"/>
      <c r="D5" s="8"/>
      <c r="E5" s="9"/>
      <c r="F5" s="12"/>
    </row>
    <row r="6" spans="1:8" ht="18.75">
      <c r="A6" s="6"/>
      <c r="B6" s="15" t="s">
        <v>4</v>
      </c>
      <c r="C6" s="15"/>
      <c r="D6" s="15"/>
      <c r="E6" s="15"/>
      <c r="F6" s="12"/>
    </row>
    <row r="7" spans="1:8">
      <c r="A7" s="1" t="s">
        <v>5</v>
      </c>
      <c r="B7" s="16"/>
      <c r="C7" s="12"/>
      <c r="D7" s="17"/>
      <c r="E7" s="4"/>
      <c r="F7" s="12"/>
    </row>
    <row r="8" spans="1:8" ht="60">
      <c r="A8" s="18"/>
      <c r="B8" s="19" t="s">
        <v>6</v>
      </c>
      <c r="C8" s="19" t="s">
        <v>7</v>
      </c>
      <c r="D8" s="20" t="s">
        <v>8</v>
      </c>
      <c r="E8" s="20" t="s">
        <v>9</v>
      </c>
      <c r="F8" s="20" t="s">
        <v>10</v>
      </c>
      <c r="G8" s="20" t="s">
        <v>11</v>
      </c>
    </row>
    <row r="9" spans="1:8" ht="42" customHeight="1">
      <c r="A9" s="21" t="s">
        <v>12</v>
      </c>
      <c r="B9" s="22" t="s">
        <v>13</v>
      </c>
      <c r="C9" s="21"/>
      <c r="D9" s="23">
        <f>SUM(D10:D24)</f>
        <v>32.279999999999994</v>
      </c>
      <c r="E9" s="23">
        <f>SUM(E10:E23)</f>
        <v>40.972147390638412</v>
      </c>
      <c r="F9" s="23">
        <f>E9-D9</f>
        <v>8.6921473906384179</v>
      </c>
      <c r="G9" s="23">
        <f>E9/D9*100-100</f>
        <v>26.92734631548457</v>
      </c>
    </row>
    <row r="10" spans="1:8" ht="36.6" customHeight="1">
      <c r="A10" s="24"/>
      <c r="B10" s="25" t="s">
        <v>14</v>
      </c>
      <c r="C10" s="26" t="s">
        <v>15</v>
      </c>
      <c r="D10" s="27">
        <v>5.53</v>
      </c>
      <c r="E10" s="27">
        <f>Разъяснения!Q13</f>
        <v>8.0497471436113095</v>
      </c>
      <c r="F10" s="27">
        <f t="shared" ref="F10:F27" si="0">E10-D10</f>
        <v>2.5197471436113092</v>
      </c>
      <c r="G10" s="27">
        <f t="shared" ref="G10:G27" si="1">E10/D10*100-100</f>
        <v>45.565047804906129</v>
      </c>
    </row>
    <row r="11" spans="1:8" ht="36.6" customHeight="1">
      <c r="A11" s="28"/>
      <c r="B11" s="25" t="s">
        <v>16</v>
      </c>
      <c r="C11" s="26" t="s">
        <v>15</v>
      </c>
      <c r="D11" s="27">
        <v>6.31</v>
      </c>
      <c r="E11" s="27">
        <v>6.4</v>
      </c>
      <c r="F11" s="27">
        <f t="shared" si="0"/>
        <v>9.0000000000000746E-2</v>
      </c>
      <c r="G11" s="27">
        <f t="shared" si="1"/>
        <v>1.4263074484944553</v>
      </c>
      <c r="H11" s="29"/>
    </row>
    <row r="12" spans="1:8" ht="36.6" customHeight="1">
      <c r="A12" s="24"/>
      <c r="B12" s="25" t="s">
        <v>17</v>
      </c>
      <c r="C12" s="26" t="s">
        <v>15</v>
      </c>
      <c r="D12" s="30">
        <v>3.37</v>
      </c>
      <c r="E12" s="30">
        <f>Разъяснения!N22</f>
        <v>3.8201135339515306</v>
      </c>
      <c r="F12" s="30">
        <f t="shared" si="0"/>
        <v>0.45011353395153053</v>
      </c>
      <c r="G12" s="30">
        <f t="shared" si="1"/>
        <v>13.356484686989049</v>
      </c>
    </row>
    <row r="13" spans="1:8" ht="36.6" customHeight="1">
      <c r="A13" s="24"/>
      <c r="B13" s="25" t="s">
        <v>18</v>
      </c>
      <c r="C13" s="26" t="s">
        <v>15</v>
      </c>
      <c r="D13" s="27">
        <v>2.4500000000000002</v>
      </c>
      <c r="E13" s="27">
        <f>Разъяснения!N27</f>
        <v>3.964563120698696</v>
      </c>
      <c r="F13" s="27">
        <f t="shared" si="0"/>
        <v>1.5145631206986958</v>
      </c>
      <c r="G13" s="27">
        <f t="shared" si="1"/>
        <v>61.818902885661061</v>
      </c>
    </row>
    <row r="14" spans="1:8" ht="36.6" customHeight="1">
      <c r="A14" s="24"/>
      <c r="B14" s="31" t="s">
        <v>19</v>
      </c>
      <c r="C14" s="26" t="s">
        <v>15</v>
      </c>
      <c r="D14" s="32">
        <v>0.34</v>
      </c>
      <c r="E14" s="32">
        <v>0.34</v>
      </c>
      <c r="F14" s="32">
        <f t="shared" si="0"/>
        <v>0</v>
      </c>
      <c r="G14" s="32">
        <f t="shared" si="1"/>
        <v>0</v>
      </c>
    </row>
    <row r="15" spans="1:8" ht="36.6" customHeight="1">
      <c r="A15" s="24"/>
      <c r="B15" s="31" t="s">
        <v>20</v>
      </c>
      <c r="C15" s="26" t="s">
        <v>15</v>
      </c>
      <c r="D15" s="32">
        <v>0.44</v>
      </c>
      <c r="E15" s="32">
        <v>0.44</v>
      </c>
      <c r="F15" s="32">
        <f t="shared" si="0"/>
        <v>0</v>
      </c>
      <c r="G15" s="32">
        <f t="shared" si="1"/>
        <v>0</v>
      </c>
    </row>
    <row r="16" spans="1:8" ht="36.6" customHeight="1">
      <c r="A16" s="24"/>
      <c r="B16" s="31" t="s">
        <v>21</v>
      </c>
      <c r="C16" s="26" t="s">
        <v>15</v>
      </c>
      <c r="D16" s="32">
        <v>0.4</v>
      </c>
      <c r="E16" s="32">
        <v>0.4</v>
      </c>
      <c r="F16" s="32">
        <f t="shared" si="0"/>
        <v>0</v>
      </c>
      <c r="G16" s="32">
        <f t="shared" si="1"/>
        <v>0</v>
      </c>
    </row>
    <row r="17" spans="1:7" ht="36.6" customHeight="1">
      <c r="A17" s="24"/>
      <c r="B17" s="25" t="s">
        <v>22</v>
      </c>
      <c r="C17" s="26" t="s">
        <v>15</v>
      </c>
      <c r="D17" s="32">
        <v>7.0000000000000007E-2</v>
      </c>
      <c r="E17" s="32">
        <v>7.0000000000000007E-2</v>
      </c>
      <c r="F17" s="32">
        <f t="shared" si="0"/>
        <v>0</v>
      </c>
      <c r="G17" s="32">
        <f t="shared" si="1"/>
        <v>0</v>
      </c>
    </row>
    <row r="18" spans="1:7" ht="36.6" customHeight="1">
      <c r="A18" s="24"/>
      <c r="B18" s="25" t="s">
        <v>23</v>
      </c>
      <c r="C18" s="26" t="s">
        <v>15</v>
      </c>
      <c r="D18" s="32">
        <v>0.54</v>
      </c>
      <c r="E18" s="32">
        <v>0.54</v>
      </c>
      <c r="F18" s="32">
        <f t="shared" si="0"/>
        <v>0</v>
      </c>
      <c r="G18" s="32">
        <f t="shared" si="1"/>
        <v>0</v>
      </c>
    </row>
    <row r="19" spans="1:7" ht="36.6" customHeight="1">
      <c r="A19" s="24"/>
      <c r="B19" s="25" t="s">
        <v>24</v>
      </c>
      <c r="C19" s="26" t="s">
        <v>15</v>
      </c>
      <c r="D19" s="32">
        <v>0.06</v>
      </c>
      <c r="E19" s="32">
        <v>0.06</v>
      </c>
      <c r="F19" s="32">
        <f t="shared" si="0"/>
        <v>0</v>
      </c>
      <c r="G19" s="32">
        <f t="shared" si="1"/>
        <v>0</v>
      </c>
    </row>
    <row r="20" spans="1:7" ht="36.6" customHeight="1">
      <c r="A20" s="24"/>
      <c r="B20" s="31" t="s">
        <v>25</v>
      </c>
      <c r="C20" s="26" t="s">
        <v>15</v>
      </c>
      <c r="D20" s="27">
        <v>2.44</v>
      </c>
      <c r="E20" s="27">
        <f>Лифты_формула!E33</f>
        <v>4.7369931716203899</v>
      </c>
      <c r="F20" s="27">
        <f t="shared" si="0"/>
        <v>2.29699317162039</v>
      </c>
      <c r="G20" s="27">
        <f t="shared" si="1"/>
        <v>94.139064410671722</v>
      </c>
    </row>
    <row r="21" spans="1:7" ht="36.6" customHeight="1">
      <c r="A21" s="24"/>
      <c r="B21" s="33" t="s">
        <v>26</v>
      </c>
      <c r="C21" s="26" t="s">
        <v>15</v>
      </c>
      <c r="D21" s="27">
        <v>5</v>
      </c>
      <c r="E21" s="27">
        <v>6</v>
      </c>
      <c r="F21" s="27">
        <f t="shared" si="0"/>
        <v>1</v>
      </c>
      <c r="G21" s="27">
        <f t="shared" si="1"/>
        <v>20</v>
      </c>
    </row>
    <row r="22" spans="1:7" ht="36.6" customHeight="1">
      <c r="A22" s="24"/>
      <c r="B22" s="25" t="s">
        <v>27</v>
      </c>
      <c r="C22" s="26" t="s">
        <v>15</v>
      </c>
      <c r="D22" s="27">
        <v>1.42</v>
      </c>
      <c r="E22" s="27">
        <f>Разъяснения!Q18</f>
        <v>2.2507304207564931</v>
      </c>
      <c r="F22" s="27">
        <f t="shared" si="0"/>
        <v>0.83073042075649317</v>
      </c>
      <c r="G22" s="27">
        <f t="shared" si="1"/>
        <v>58.502142306795292</v>
      </c>
    </row>
    <row r="23" spans="1:7" ht="36.6" customHeight="1">
      <c r="A23" s="24"/>
      <c r="B23" s="25" t="s">
        <v>28</v>
      </c>
      <c r="C23" s="26" t="s">
        <v>15</v>
      </c>
      <c r="D23" s="32">
        <v>3.9</v>
      </c>
      <c r="E23" s="32">
        <v>3.9</v>
      </c>
      <c r="F23" s="32">
        <f t="shared" si="0"/>
        <v>0</v>
      </c>
      <c r="G23" s="32">
        <f t="shared" si="1"/>
        <v>0</v>
      </c>
    </row>
    <row r="24" spans="1:7" ht="36.6" customHeight="1">
      <c r="A24" s="24"/>
      <c r="B24" s="25" t="s">
        <v>29</v>
      </c>
      <c r="C24" s="26" t="s">
        <v>15</v>
      </c>
      <c r="D24" s="34">
        <v>0.01</v>
      </c>
      <c r="E24" s="34">
        <v>0</v>
      </c>
      <c r="F24" s="34">
        <f t="shared" si="0"/>
        <v>-0.01</v>
      </c>
      <c r="G24" s="34">
        <f t="shared" si="1"/>
        <v>-100</v>
      </c>
    </row>
    <row r="25" spans="1:7" ht="13.5" customHeight="1">
      <c r="A25" s="35"/>
      <c r="B25" s="36"/>
      <c r="C25" s="37"/>
      <c r="D25" s="38"/>
      <c r="E25" s="38"/>
      <c r="F25" s="38"/>
      <c r="G25" s="38"/>
    </row>
    <row r="26" spans="1:7" ht="32.1" customHeight="1">
      <c r="A26" s="21" t="s">
        <v>30</v>
      </c>
      <c r="B26" s="22" t="s">
        <v>31</v>
      </c>
      <c r="C26" s="39"/>
      <c r="D26" s="40"/>
      <c r="E26" s="40"/>
      <c r="F26" s="40"/>
      <c r="G26" s="40"/>
    </row>
    <row r="27" spans="1:7" ht="34.9" customHeight="1">
      <c r="A27" s="24"/>
      <c r="B27" s="41" t="s">
        <v>32</v>
      </c>
      <c r="C27" s="26" t="s">
        <v>33</v>
      </c>
      <c r="D27" s="27">
        <v>149</v>
      </c>
      <c r="E27" s="27">
        <v>159</v>
      </c>
      <c r="F27" s="27">
        <f t="shared" si="0"/>
        <v>10</v>
      </c>
      <c r="G27" s="27">
        <f t="shared" si="1"/>
        <v>6.7114093959731491</v>
      </c>
    </row>
    <row r="28" spans="1:7" ht="34.9" customHeight="1">
      <c r="A28" s="24"/>
      <c r="B28" s="41" t="s">
        <v>34</v>
      </c>
      <c r="C28" s="42"/>
      <c r="D28" s="42"/>
      <c r="E28" s="42"/>
      <c r="F28" s="42"/>
      <c r="G28" s="42"/>
    </row>
  </sheetData>
  <mergeCells count="1">
    <mergeCell ref="B4:D4"/>
  </mergeCells>
  <pageMargins left="0.25" right="0.25" top="0.75" bottom="0.75" header="0.3" footer="0.3"/>
  <pageSetup paperSize="9" scale="52" firstPageNumber="429496729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zoomScale="60" workbookViewId="0">
      <selection activeCell="M11" sqref="M11"/>
    </sheetView>
  </sheetViews>
  <sheetFormatPr defaultRowHeight="15"/>
  <cols>
    <col min="1" max="1" width="6.28515625" customWidth="1"/>
    <col min="2" max="2" width="81" customWidth="1"/>
    <col min="3" max="3" width="13.85546875" customWidth="1"/>
    <col min="4" max="7" width="23.7109375" customWidth="1"/>
  </cols>
  <sheetData>
    <row r="1" spans="1:7" ht="21">
      <c r="A1" s="1"/>
      <c r="B1" s="2"/>
      <c r="C1" s="1"/>
      <c r="D1" s="3"/>
      <c r="E1" s="4"/>
      <c r="F1" s="5"/>
    </row>
    <row r="2" spans="1:7" ht="18.75">
      <c r="A2" s="6"/>
      <c r="B2" s="7" t="s">
        <v>0</v>
      </c>
      <c r="C2" s="6"/>
      <c r="D2" s="8"/>
      <c r="E2" s="9"/>
      <c r="F2" s="10"/>
    </row>
    <row r="3" spans="1:7" ht="18.75">
      <c r="A3" s="6"/>
      <c r="B3" s="7" t="s">
        <v>1</v>
      </c>
      <c r="C3" s="6"/>
      <c r="D3" s="8"/>
      <c r="E3" s="11"/>
      <c r="F3" s="12"/>
    </row>
    <row r="4" spans="1:7" ht="20.25">
      <c r="A4" s="6"/>
      <c r="B4" s="208" t="s">
        <v>2</v>
      </c>
      <c r="C4" s="208"/>
      <c r="D4" s="208"/>
      <c r="E4" s="11"/>
      <c r="F4" s="12"/>
    </row>
    <row r="5" spans="1:7" ht="21">
      <c r="A5" s="6"/>
      <c r="B5" s="13" t="s">
        <v>3</v>
      </c>
      <c r="C5" s="14"/>
      <c r="D5" s="8"/>
      <c r="E5" s="9"/>
      <c r="F5" s="12"/>
    </row>
    <row r="6" spans="1:7" ht="18.75">
      <c r="A6" s="6"/>
      <c r="B6" s="15" t="s">
        <v>35</v>
      </c>
      <c r="C6" s="15"/>
      <c r="D6" s="15"/>
      <c r="E6" s="15"/>
      <c r="F6" s="12"/>
    </row>
    <row r="7" spans="1:7">
      <c r="A7" s="1" t="s">
        <v>5</v>
      </c>
      <c r="B7" s="16"/>
      <c r="C7" s="12"/>
      <c r="D7" s="17"/>
      <c r="E7" s="4"/>
      <c r="F7" s="12"/>
    </row>
    <row r="8" spans="1:7" ht="60">
      <c r="A8" s="18"/>
      <c r="B8" s="19" t="s">
        <v>6</v>
      </c>
      <c r="C8" s="19" t="s">
        <v>7</v>
      </c>
      <c r="D8" s="20" t="s">
        <v>8</v>
      </c>
      <c r="E8" s="20" t="s">
        <v>9</v>
      </c>
      <c r="F8" s="20" t="s">
        <v>10</v>
      </c>
      <c r="G8" s="20" t="s">
        <v>11</v>
      </c>
    </row>
    <row r="9" spans="1:7" ht="36.6" customHeight="1">
      <c r="A9" s="21" t="s">
        <v>12</v>
      </c>
      <c r="B9" s="22" t="s">
        <v>36</v>
      </c>
      <c r="C9" s="21"/>
      <c r="D9" s="23">
        <f>SUM(D10:D21)</f>
        <v>26.2</v>
      </c>
      <c r="E9" s="23">
        <f>SUM(E10:E21)</f>
        <v>32.188313917086461</v>
      </c>
      <c r="F9" s="23">
        <f>E9-D9</f>
        <v>5.9883139170864617</v>
      </c>
      <c r="G9" s="23">
        <f>E9/D9*100-100</f>
        <v>22.856159988879625</v>
      </c>
    </row>
    <row r="10" spans="1:7" ht="37.9" customHeight="1">
      <c r="A10" s="24"/>
      <c r="B10" s="25" t="s">
        <v>14</v>
      </c>
      <c r="C10" s="26" t="s">
        <v>15</v>
      </c>
      <c r="D10" s="27">
        <v>5.53</v>
      </c>
      <c r="E10" s="27">
        <f>Разъяснения!Q13</f>
        <v>8.0497471436113095</v>
      </c>
      <c r="F10" s="27">
        <f t="shared" ref="F10:F21" si="0">E10-D10</f>
        <v>2.5197471436113092</v>
      </c>
      <c r="G10" s="27">
        <f t="shared" ref="G10:G21" si="1">E10/D10*100-100</f>
        <v>45.565047804906129</v>
      </c>
    </row>
    <row r="11" spans="1:7" ht="37.9" customHeight="1">
      <c r="A11" s="28"/>
      <c r="B11" s="25" t="s">
        <v>16</v>
      </c>
      <c r="C11" s="26" t="s">
        <v>15</v>
      </c>
      <c r="D11" s="27">
        <v>6.31</v>
      </c>
      <c r="E11" s="27">
        <v>6.4</v>
      </c>
      <c r="F11" s="27">
        <f t="shared" si="0"/>
        <v>9.0000000000000746E-2</v>
      </c>
      <c r="G11" s="27">
        <f t="shared" si="1"/>
        <v>1.4263074484944553</v>
      </c>
    </row>
    <row r="12" spans="1:7" ht="37.9" customHeight="1">
      <c r="A12" s="24"/>
      <c r="B12" s="25" t="s">
        <v>18</v>
      </c>
      <c r="C12" s="26" t="s">
        <v>15</v>
      </c>
      <c r="D12" s="27">
        <v>2.52</v>
      </c>
      <c r="E12" s="27">
        <f>Разъяснения!N28</f>
        <v>4.0778363527186583</v>
      </c>
      <c r="F12" s="27">
        <f t="shared" si="0"/>
        <v>1.5578363527186583</v>
      </c>
      <c r="G12" s="27">
        <f t="shared" si="1"/>
        <v>61.818902885661061</v>
      </c>
    </row>
    <row r="13" spans="1:7" ht="37.9" customHeight="1">
      <c r="A13" s="24"/>
      <c r="B13" s="31" t="s">
        <v>20</v>
      </c>
      <c r="C13" s="26" t="s">
        <v>15</v>
      </c>
      <c r="D13" s="32">
        <v>0.44</v>
      </c>
      <c r="E13" s="32">
        <v>0.44</v>
      </c>
      <c r="F13" s="32">
        <f t="shared" si="0"/>
        <v>0</v>
      </c>
      <c r="G13" s="32">
        <f t="shared" si="1"/>
        <v>0</v>
      </c>
    </row>
    <row r="14" spans="1:7" ht="37.9" customHeight="1">
      <c r="A14" s="24"/>
      <c r="B14" s="31" t="s">
        <v>21</v>
      </c>
      <c r="C14" s="26" t="s">
        <v>15</v>
      </c>
      <c r="D14" s="32">
        <v>0.4</v>
      </c>
      <c r="E14" s="32">
        <v>0.4</v>
      </c>
      <c r="F14" s="32">
        <f t="shared" si="0"/>
        <v>0</v>
      </c>
      <c r="G14" s="32">
        <f t="shared" si="1"/>
        <v>0</v>
      </c>
    </row>
    <row r="15" spans="1:7" ht="37.9" customHeight="1">
      <c r="A15" s="24"/>
      <c r="B15" s="25" t="s">
        <v>22</v>
      </c>
      <c r="C15" s="26" t="s">
        <v>15</v>
      </c>
      <c r="D15" s="32">
        <v>7.0000000000000007E-2</v>
      </c>
      <c r="E15" s="32">
        <v>7.0000000000000007E-2</v>
      </c>
      <c r="F15" s="32">
        <f t="shared" si="0"/>
        <v>0</v>
      </c>
      <c r="G15" s="32">
        <f t="shared" si="1"/>
        <v>0</v>
      </c>
    </row>
    <row r="16" spans="1:7" ht="37.9" customHeight="1">
      <c r="A16" s="24"/>
      <c r="B16" s="25" t="s">
        <v>23</v>
      </c>
      <c r="C16" s="26" t="s">
        <v>15</v>
      </c>
      <c r="D16" s="32">
        <v>0.54</v>
      </c>
      <c r="E16" s="32">
        <v>0.54</v>
      </c>
      <c r="F16" s="32">
        <f t="shared" si="0"/>
        <v>0</v>
      </c>
      <c r="G16" s="32">
        <f t="shared" si="1"/>
        <v>0</v>
      </c>
    </row>
    <row r="17" spans="1:7" ht="37.9" customHeight="1">
      <c r="A17" s="24"/>
      <c r="B17" s="25" t="s">
        <v>24</v>
      </c>
      <c r="C17" s="26" t="s">
        <v>15</v>
      </c>
      <c r="D17" s="32">
        <v>0.06</v>
      </c>
      <c r="E17" s="32">
        <v>0.06</v>
      </c>
      <c r="F17" s="32">
        <f t="shared" si="0"/>
        <v>0</v>
      </c>
      <c r="G17" s="32">
        <f t="shared" si="1"/>
        <v>0</v>
      </c>
    </row>
    <row r="18" spans="1:7" ht="37.9" customHeight="1">
      <c r="A18" s="24"/>
      <c r="B18" s="33" t="s">
        <v>26</v>
      </c>
      <c r="C18" s="26" t="s">
        <v>15</v>
      </c>
      <c r="D18" s="27">
        <v>5</v>
      </c>
      <c r="E18" s="27">
        <v>6</v>
      </c>
      <c r="F18" s="27">
        <f t="shared" si="0"/>
        <v>1</v>
      </c>
      <c r="G18" s="27">
        <f t="shared" si="1"/>
        <v>20</v>
      </c>
    </row>
    <row r="19" spans="1:7" ht="37.9" customHeight="1">
      <c r="A19" s="24"/>
      <c r="B19" s="25" t="s">
        <v>27</v>
      </c>
      <c r="C19" s="26" t="s">
        <v>15</v>
      </c>
      <c r="D19" s="27">
        <v>1.42</v>
      </c>
      <c r="E19" s="27">
        <f>Разъяснения!Q18</f>
        <v>2.2507304207564931</v>
      </c>
      <c r="F19" s="27">
        <f t="shared" si="0"/>
        <v>0.83073042075649317</v>
      </c>
      <c r="G19" s="27">
        <f t="shared" si="1"/>
        <v>58.502142306795292</v>
      </c>
    </row>
    <row r="20" spans="1:7" ht="37.9" customHeight="1">
      <c r="A20" s="24"/>
      <c r="B20" s="25" t="s">
        <v>28</v>
      </c>
      <c r="C20" s="26" t="s">
        <v>15</v>
      </c>
      <c r="D20" s="32">
        <v>3.9</v>
      </c>
      <c r="E20" s="32">
        <v>3.9</v>
      </c>
      <c r="F20" s="32">
        <f t="shared" si="0"/>
        <v>0</v>
      </c>
      <c r="G20" s="32">
        <f t="shared" si="1"/>
        <v>0</v>
      </c>
    </row>
    <row r="21" spans="1:7" ht="37.9" customHeight="1">
      <c r="A21" s="24"/>
      <c r="B21" s="25" t="s">
        <v>29</v>
      </c>
      <c r="C21" s="26" t="s">
        <v>15</v>
      </c>
      <c r="D21" s="34">
        <v>0.01</v>
      </c>
      <c r="E21" s="34">
        <v>0</v>
      </c>
      <c r="F21" s="34">
        <f t="shared" si="0"/>
        <v>-0.01</v>
      </c>
      <c r="G21" s="34">
        <f t="shared" si="1"/>
        <v>-100</v>
      </c>
    </row>
    <row r="22" spans="1:7" ht="13.5" customHeight="1">
      <c r="A22" s="35"/>
      <c r="B22" s="36"/>
      <c r="C22" s="37"/>
      <c r="D22" s="38"/>
      <c r="E22" s="38"/>
      <c r="F22" s="38"/>
      <c r="G22" s="38"/>
    </row>
    <row r="23" spans="1:7" ht="32.1" customHeight="1">
      <c r="A23" s="21" t="s">
        <v>30</v>
      </c>
      <c r="B23" s="22" t="s">
        <v>31</v>
      </c>
      <c r="C23" s="39"/>
      <c r="D23" s="40"/>
      <c r="E23" s="40"/>
      <c r="F23" s="40"/>
      <c r="G23" s="40"/>
    </row>
    <row r="24" spans="1:7" ht="38.25" customHeight="1">
      <c r="A24" s="42"/>
      <c r="B24" s="43" t="s">
        <v>37</v>
      </c>
      <c r="C24" s="42"/>
      <c r="D24" s="42"/>
      <c r="E24" s="42"/>
      <c r="F24" s="42"/>
      <c r="G24" s="42"/>
    </row>
  </sheetData>
  <mergeCells count="1">
    <mergeCell ref="B4:D4"/>
  </mergeCells>
  <pageMargins left="0.25" right="0.25" top="0.75" bottom="0.75" header="0.3" footer="0.3"/>
  <pageSetup paperSize="9" scale="54" firstPageNumber="429496729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zoomScale="60" workbookViewId="0">
      <selection activeCell="P12" sqref="P12"/>
    </sheetView>
  </sheetViews>
  <sheetFormatPr defaultRowHeight="15"/>
  <cols>
    <col min="1" max="1" width="6.140625" style="29" customWidth="1"/>
    <col min="2" max="2" width="81" style="29" customWidth="1"/>
    <col min="3" max="3" width="13.85546875" style="29" customWidth="1"/>
    <col min="4" max="6" width="23.7109375" style="29" customWidth="1"/>
    <col min="7" max="7" width="23.7109375" customWidth="1"/>
  </cols>
  <sheetData>
    <row r="1" spans="1:8" ht="21">
      <c r="A1" s="1"/>
      <c r="B1" s="2"/>
      <c r="C1" s="1"/>
      <c r="D1" s="3"/>
      <c r="E1" s="4"/>
      <c r="F1" s="5"/>
    </row>
    <row r="2" spans="1:8" ht="18.75">
      <c r="A2" s="6"/>
      <c r="B2" s="7" t="s">
        <v>0</v>
      </c>
      <c r="C2" s="6"/>
      <c r="D2" s="8"/>
      <c r="E2" s="9"/>
      <c r="F2" s="10"/>
    </row>
    <row r="3" spans="1:8" ht="18.75">
      <c r="A3" s="6"/>
      <c r="B3" s="7" t="s">
        <v>1</v>
      </c>
      <c r="C3" s="6"/>
      <c r="D3" s="8"/>
      <c r="E3" s="11"/>
      <c r="F3" s="12"/>
    </row>
    <row r="4" spans="1:8" ht="20.25">
      <c r="A4" s="6"/>
      <c r="B4" s="208" t="s">
        <v>2</v>
      </c>
      <c r="C4" s="208"/>
      <c r="D4" s="208"/>
      <c r="E4" s="11"/>
      <c r="F4" s="12"/>
    </row>
    <row r="5" spans="1:8" ht="21">
      <c r="A5" s="6"/>
      <c r="B5" s="13" t="s">
        <v>3</v>
      </c>
      <c r="C5" s="14"/>
      <c r="D5" s="8"/>
      <c r="E5" s="9"/>
      <c r="F5" s="12"/>
    </row>
    <row r="6" spans="1:8" ht="18.75">
      <c r="A6" s="6"/>
      <c r="B6" s="15" t="s">
        <v>38</v>
      </c>
      <c r="C6" s="15"/>
      <c r="D6" s="15"/>
      <c r="E6" s="15"/>
      <c r="F6" s="12"/>
    </row>
    <row r="7" spans="1:8">
      <c r="A7" s="1"/>
      <c r="B7" s="16"/>
      <c r="C7" s="12"/>
      <c r="D7" s="17"/>
      <c r="E7" s="4"/>
      <c r="F7" s="12"/>
    </row>
    <row r="8" spans="1:8" ht="50.25" customHeight="1">
      <c r="A8" s="18"/>
      <c r="B8" s="19" t="s">
        <v>6</v>
      </c>
      <c r="C8" s="19" t="s">
        <v>7</v>
      </c>
      <c r="D8" s="20" t="s">
        <v>8</v>
      </c>
      <c r="E8" s="20" t="s">
        <v>9</v>
      </c>
      <c r="F8" s="20" t="s">
        <v>10</v>
      </c>
      <c r="G8" s="20" t="s">
        <v>11</v>
      </c>
    </row>
    <row r="9" spans="1:8" ht="40.9" customHeight="1">
      <c r="A9" s="21" t="s">
        <v>12</v>
      </c>
      <c r="B9" s="22" t="s">
        <v>39</v>
      </c>
      <c r="C9" s="21"/>
      <c r="D9" s="23">
        <f>SUM(D10:D24)</f>
        <v>1988.54</v>
      </c>
      <c r="E9" s="23">
        <f>SUM(E10:E24)</f>
        <v>2345.7092570254231</v>
      </c>
      <c r="F9" s="23">
        <f>E9-D9</f>
        <v>357.16925702542312</v>
      </c>
      <c r="G9" s="23">
        <f>E9/D9*100-100</f>
        <v>17.961381567653817</v>
      </c>
    </row>
    <row r="10" spans="1:8" ht="42" customHeight="1">
      <c r="A10" s="24"/>
      <c r="B10" s="25" t="s">
        <v>14</v>
      </c>
      <c r="C10" s="26" t="s">
        <v>40</v>
      </c>
      <c r="D10" s="27">
        <v>229.72</v>
      </c>
      <c r="E10" s="27">
        <f>Разъяснения!Q13*Разъяснения!B9</f>
        <v>344.79481940230323</v>
      </c>
      <c r="F10" s="27">
        <f t="shared" ref="F10:F24" si="0">E10-D10</f>
        <v>115.07481940230323</v>
      </c>
      <c r="G10" s="27">
        <f t="shared" ref="G10:G24" si="1">E10/D10*100-100</f>
        <v>50.093513582754326</v>
      </c>
    </row>
    <row r="11" spans="1:8" ht="42" customHeight="1">
      <c r="A11" s="28"/>
      <c r="B11" s="25" t="s">
        <v>16</v>
      </c>
      <c r="C11" s="26" t="s">
        <v>40</v>
      </c>
      <c r="D11" s="27">
        <v>262.12</v>
      </c>
      <c r="E11" s="27">
        <f>6.4*Разъяснения!B9</f>
        <v>274.13119999999998</v>
      </c>
      <c r="F11" s="27">
        <f t="shared" si="0"/>
        <v>12.011199999999974</v>
      </c>
      <c r="G11" s="27">
        <f t="shared" si="1"/>
        <v>4.5823287044101733</v>
      </c>
      <c r="H11" s="29"/>
    </row>
    <row r="12" spans="1:8" ht="42" customHeight="1">
      <c r="A12" s="24"/>
      <c r="B12" s="25" t="s">
        <v>18</v>
      </c>
      <c r="C12" s="26" t="s">
        <v>40</v>
      </c>
      <c r="D12" s="30">
        <v>104.68</v>
      </c>
      <c r="E12" s="30">
        <f>Разъяснения!N29</f>
        <v>169.39202754070999</v>
      </c>
      <c r="F12" s="30">
        <f t="shared" si="0"/>
        <v>64.712027540709983</v>
      </c>
      <c r="G12" s="30">
        <f t="shared" si="1"/>
        <v>61.818902885661032</v>
      </c>
    </row>
    <row r="13" spans="1:8" ht="42" customHeight="1">
      <c r="A13" s="24"/>
      <c r="B13" s="25" t="s">
        <v>41</v>
      </c>
      <c r="C13" s="26" t="s">
        <v>40</v>
      </c>
      <c r="D13" s="27">
        <v>588.91</v>
      </c>
      <c r="E13" s="27">
        <f>Разъяснения!N23</f>
        <v>667.5676739701471</v>
      </c>
      <c r="F13" s="27">
        <f t="shared" si="0"/>
        <v>78.65767397014713</v>
      </c>
      <c r="G13" s="27">
        <f t="shared" si="1"/>
        <v>13.356484686989049</v>
      </c>
    </row>
    <row r="14" spans="1:8" ht="42" customHeight="1">
      <c r="A14" s="24"/>
      <c r="B14" s="31" t="s">
        <v>21</v>
      </c>
      <c r="C14" s="26" t="s">
        <v>40</v>
      </c>
      <c r="D14" s="32">
        <v>16.62</v>
      </c>
      <c r="E14" s="32">
        <v>16.62</v>
      </c>
      <c r="F14" s="32">
        <f t="shared" si="0"/>
        <v>0</v>
      </c>
      <c r="G14" s="32">
        <f t="shared" si="1"/>
        <v>0</v>
      </c>
    </row>
    <row r="15" spans="1:8" ht="42" customHeight="1">
      <c r="A15" s="24"/>
      <c r="B15" s="31" t="s">
        <v>20</v>
      </c>
      <c r="C15" s="26" t="s">
        <v>40</v>
      </c>
      <c r="D15" s="32">
        <v>18.28</v>
      </c>
      <c r="E15" s="32">
        <v>18.28</v>
      </c>
      <c r="F15" s="32">
        <f t="shared" si="0"/>
        <v>0</v>
      </c>
      <c r="G15" s="32">
        <f t="shared" si="1"/>
        <v>0</v>
      </c>
    </row>
    <row r="16" spans="1:8" ht="42" customHeight="1">
      <c r="A16" s="24"/>
      <c r="B16" s="31" t="s">
        <v>42</v>
      </c>
      <c r="C16" s="26" t="s">
        <v>40</v>
      </c>
      <c r="D16" s="32">
        <v>12.46</v>
      </c>
      <c r="E16" s="32">
        <v>12.46</v>
      </c>
      <c r="F16" s="32">
        <f t="shared" si="0"/>
        <v>0</v>
      </c>
      <c r="G16" s="32">
        <f t="shared" si="1"/>
        <v>0</v>
      </c>
    </row>
    <row r="17" spans="1:7" ht="42" customHeight="1">
      <c r="A17" s="24"/>
      <c r="B17" s="25" t="s">
        <v>43</v>
      </c>
      <c r="C17" s="26" t="s">
        <v>40</v>
      </c>
      <c r="D17" s="32">
        <v>20.77</v>
      </c>
      <c r="E17" s="32">
        <v>20.77</v>
      </c>
      <c r="F17" s="32">
        <f t="shared" si="0"/>
        <v>0</v>
      </c>
      <c r="G17" s="32">
        <f t="shared" si="1"/>
        <v>0</v>
      </c>
    </row>
    <row r="18" spans="1:7" ht="42" customHeight="1">
      <c r="A18" s="24"/>
      <c r="B18" s="25" t="s">
        <v>44</v>
      </c>
      <c r="C18" s="26" t="s">
        <v>40</v>
      </c>
      <c r="D18" s="32">
        <v>20.77</v>
      </c>
      <c r="E18" s="32">
        <v>20.77</v>
      </c>
      <c r="F18" s="32">
        <f t="shared" si="0"/>
        <v>0</v>
      </c>
      <c r="G18" s="32">
        <f t="shared" si="1"/>
        <v>0</v>
      </c>
    </row>
    <row r="19" spans="1:7" ht="42" customHeight="1">
      <c r="A19" s="24"/>
      <c r="B19" s="25" t="s">
        <v>45</v>
      </c>
      <c r="C19" s="26" t="s">
        <v>40</v>
      </c>
      <c r="D19" s="32">
        <v>2.91</v>
      </c>
      <c r="E19" s="32">
        <v>2.91</v>
      </c>
      <c r="F19" s="32">
        <f t="shared" si="0"/>
        <v>0</v>
      </c>
      <c r="G19" s="32">
        <f t="shared" si="1"/>
        <v>0</v>
      </c>
    </row>
    <row r="20" spans="1:7" ht="42" customHeight="1">
      <c r="A20" s="24"/>
      <c r="B20" s="25" t="s">
        <v>23</v>
      </c>
      <c r="C20" s="26" t="s">
        <v>40</v>
      </c>
      <c r="D20" s="32">
        <v>22.44</v>
      </c>
      <c r="E20" s="32">
        <v>22.44</v>
      </c>
      <c r="F20" s="32">
        <f t="shared" si="0"/>
        <v>0</v>
      </c>
      <c r="G20" s="32">
        <f t="shared" si="1"/>
        <v>0</v>
      </c>
    </row>
    <row r="21" spans="1:7" ht="42" customHeight="1">
      <c r="A21" s="24"/>
      <c r="B21" s="25" t="s">
        <v>24</v>
      </c>
      <c r="C21" s="26" t="s">
        <v>40</v>
      </c>
      <c r="D21" s="32">
        <v>2.5</v>
      </c>
      <c r="E21" s="32">
        <v>2.5</v>
      </c>
      <c r="F21" s="32">
        <f t="shared" si="0"/>
        <v>0</v>
      </c>
      <c r="G21" s="32">
        <f t="shared" si="1"/>
        <v>0</v>
      </c>
    </row>
    <row r="22" spans="1:7" ht="42" customHeight="1">
      <c r="A22" s="24"/>
      <c r="B22" s="25" t="s">
        <v>27</v>
      </c>
      <c r="C22" s="26" t="s">
        <v>40</v>
      </c>
      <c r="D22" s="27">
        <v>58.99</v>
      </c>
      <c r="E22" s="27">
        <f>Разъяснения!Q18*Разъяснения!B9</f>
        <v>96.405536112262865</v>
      </c>
      <c r="F22" s="27">
        <f t="shared" si="0"/>
        <v>37.415536112262863</v>
      </c>
      <c r="G22" s="27">
        <f t="shared" si="1"/>
        <v>63.426913226416104</v>
      </c>
    </row>
    <row r="23" spans="1:7" ht="42" customHeight="1">
      <c r="A23" s="24"/>
      <c r="B23" s="33" t="s">
        <v>26</v>
      </c>
      <c r="C23" s="26" t="s">
        <v>40</v>
      </c>
      <c r="D23" s="27">
        <v>207.7</v>
      </c>
      <c r="E23" s="27">
        <f>6*Разъяснения!B9</f>
        <v>256.99799999999999</v>
      </c>
      <c r="F23" s="27">
        <f t="shared" si="0"/>
        <v>49.298000000000002</v>
      </c>
      <c r="G23" s="27">
        <f t="shared" si="1"/>
        <v>23.735194992778048</v>
      </c>
    </row>
    <row r="24" spans="1:7" ht="42" customHeight="1">
      <c r="A24" s="24"/>
      <c r="B24" s="25" t="s">
        <v>46</v>
      </c>
      <c r="C24" s="26" t="s">
        <v>40</v>
      </c>
      <c r="D24" s="32">
        <v>419.67</v>
      </c>
      <c r="E24" s="32">
        <v>419.67</v>
      </c>
      <c r="F24" s="32">
        <f t="shared" si="0"/>
        <v>0</v>
      </c>
      <c r="G24" s="32">
        <f t="shared" si="1"/>
        <v>0</v>
      </c>
    </row>
    <row r="25" spans="1:7" ht="20.25" customHeight="1">
      <c r="A25" s="35"/>
      <c r="B25" s="44"/>
      <c r="C25" s="45"/>
      <c r="D25" s="38"/>
      <c r="E25" s="38"/>
      <c r="F25" s="38"/>
      <c r="G25" s="38"/>
    </row>
    <row r="26" spans="1:7" ht="33.75" customHeight="1">
      <c r="A26" s="21" t="s">
        <v>30</v>
      </c>
      <c r="B26" s="22" t="s">
        <v>31</v>
      </c>
      <c r="C26" s="39"/>
      <c r="D26" s="40"/>
      <c r="E26" s="40"/>
      <c r="F26" s="40"/>
      <c r="G26" s="40"/>
    </row>
    <row r="27" spans="1:7" ht="37.9" customHeight="1">
      <c r="A27" s="24"/>
      <c r="B27" s="43" t="s">
        <v>37</v>
      </c>
      <c r="C27" s="46"/>
      <c r="D27" s="32"/>
      <c r="E27" s="32"/>
      <c r="F27" s="32"/>
      <c r="G27" s="32"/>
    </row>
  </sheetData>
  <mergeCells count="1">
    <mergeCell ref="B4:D4"/>
  </mergeCells>
  <pageMargins left="0.25" right="0.25" top="0.75" bottom="0.75" header="0.3" footer="0.3"/>
  <pageSetup paperSize="9" scale="74" firstPageNumber="4294967295" fitToWidth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59"/>
  <sheetViews>
    <sheetView topLeftCell="A13" workbookViewId="0">
      <selection activeCell="H34" sqref="H34"/>
    </sheetView>
  </sheetViews>
  <sheetFormatPr defaultColWidth="8.85546875" defaultRowHeight="15"/>
  <cols>
    <col min="1" max="1" width="25.7109375" style="50" customWidth="1"/>
    <col min="2" max="2" width="28.28515625" style="50" customWidth="1"/>
    <col min="3" max="3" width="12.7109375" style="50" customWidth="1"/>
    <col min="4" max="4" width="15.7109375" style="50" customWidth="1"/>
    <col min="5" max="5" width="15.42578125" style="50" customWidth="1"/>
    <col min="6" max="11" width="13.28515625" style="50" customWidth="1"/>
    <col min="12" max="14" width="12" style="50" customWidth="1"/>
    <col min="15" max="15" width="12.7109375" style="50" customWidth="1"/>
    <col min="16" max="16" width="12" style="50" customWidth="1"/>
    <col min="17" max="17" width="12.7109375" style="50" customWidth="1"/>
    <col min="18" max="18" width="12" style="50" customWidth="1"/>
    <col min="19" max="20" width="11.7109375" style="50" customWidth="1"/>
    <col min="21" max="27" width="8.85546875" style="50"/>
    <col min="28" max="16384" width="8.85546875" style="49"/>
  </cols>
  <sheetData>
    <row r="2" spans="1:27">
      <c r="A2" s="51" t="s">
        <v>53</v>
      </c>
      <c r="B2" s="52"/>
    </row>
    <row r="3" spans="1:27" s="53" customFormat="1" ht="12">
      <c r="A3" s="53" t="s">
        <v>48</v>
      </c>
      <c r="B3" s="54">
        <v>95227.1</v>
      </c>
      <c r="D3" s="52"/>
    </row>
    <row r="4" spans="1:27" s="53" customFormat="1" ht="12">
      <c r="A4" s="53" t="s">
        <v>50</v>
      </c>
      <c r="B4" s="54">
        <v>1717.8</v>
      </c>
      <c r="D4" s="52"/>
    </row>
    <row r="5" spans="1:27" s="53" customFormat="1" ht="12">
      <c r="A5" s="53" t="s">
        <v>51</v>
      </c>
      <c r="B5" s="54">
        <v>12849.9</v>
      </c>
      <c r="D5" s="55"/>
    </row>
    <row r="6" spans="1:27" s="53" customFormat="1" ht="12">
      <c r="B6" s="56">
        <f>SUM(B3:B5)</f>
        <v>109794.8</v>
      </c>
      <c r="D6" s="55"/>
    </row>
    <row r="7" spans="1:27" s="53" customFormat="1" ht="12">
      <c r="D7" s="57"/>
      <c r="E7" s="55"/>
    </row>
    <row r="8" spans="1:27" s="58" customFormat="1" ht="12.75">
      <c r="A8" s="53" t="s">
        <v>54</v>
      </c>
      <c r="B8" s="59">
        <v>300</v>
      </c>
    </row>
    <row r="9" spans="1:27" s="58" customFormat="1" ht="12.75">
      <c r="A9" s="53" t="s">
        <v>55</v>
      </c>
      <c r="B9" s="54">
        <f>B5/B8</f>
        <v>42.832999999999998</v>
      </c>
    </row>
    <row r="10" spans="1:27">
      <c r="A10" s="60"/>
    </row>
    <row r="11" spans="1:27" s="61" customFormat="1" ht="39" customHeight="1">
      <c r="A11" s="62" t="s">
        <v>56</v>
      </c>
      <c r="B11" s="63" t="s">
        <v>57</v>
      </c>
      <c r="C11" s="63" t="s">
        <v>58</v>
      </c>
      <c r="D11" s="64" t="s">
        <v>59</v>
      </c>
      <c r="E11" s="64" t="s">
        <v>60</v>
      </c>
      <c r="F11" s="64" t="s">
        <v>61</v>
      </c>
      <c r="G11" s="64" t="s">
        <v>62</v>
      </c>
      <c r="H11" s="64" t="s">
        <v>63</v>
      </c>
      <c r="I11" s="64" t="s">
        <v>64</v>
      </c>
      <c r="J11" s="64" t="s">
        <v>65</v>
      </c>
      <c r="K11" s="64" t="s">
        <v>66</v>
      </c>
      <c r="L11" s="64" t="s">
        <v>67</v>
      </c>
      <c r="M11" s="64" t="s">
        <v>68</v>
      </c>
      <c r="N11" s="64" t="s">
        <v>69</v>
      </c>
      <c r="O11" s="64" t="s">
        <v>70</v>
      </c>
      <c r="P11" s="64" t="s">
        <v>71</v>
      </c>
      <c r="Q11" s="65" t="s">
        <v>72</v>
      </c>
      <c r="R11" s="65" t="s">
        <v>73</v>
      </c>
      <c r="S11" s="64" t="s">
        <v>47</v>
      </c>
      <c r="T11" s="66" t="s">
        <v>11</v>
      </c>
      <c r="U11" s="67"/>
      <c r="V11" s="67"/>
      <c r="W11" s="67"/>
      <c r="X11" s="67"/>
      <c r="Y11" s="67"/>
      <c r="Z11" s="67"/>
      <c r="AA11" s="67"/>
    </row>
    <row r="12" spans="1:27" s="61" customFormat="1" ht="12">
      <c r="A12" s="68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70"/>
      <c r="R12" s="70"/>
      <c r="S12" s="71"/>
      <c r="T12" s="72"/>
      <c r="U12" s="67"/>
      <c r="V12" s="67"/>
      <c r="W12" s="67"/>
      <c r="X12" s="67"/>
      <c r="Y12" s="67"/>
      <c r="Z12" s="67"/>
      <c r="AA12" s="67"/>
    </row>
    <row r="13" spans="1:27" s="73" customFormat="1" ht="12" customHeight="1">
      <c r="A13" s="214" t="s">
        <v>74</v>
      </c>
      <c r="B13" s="74" t="s">
        <v>75</v>
      </c>
      <c r="C13" s="74">
        <v>1</v>
      </c>
      <c r="D13" s="74">
        <v>105800</v>
      </c>
      <c r="E13" s="74">
        <f t="shared" ref="E13:E18" si="0">C13*D13</f>
        <v>105800</v>
      </c>
      <c r="F13" s="74"/>
      <c r="G13" s="74"/>
      <c r="H13" s="74">
        <f t="shared" ref="H13:H18" si="1">E13+F13+G13</f>
        <v>105800</v>
      </c>
      <c r="I13" s="74">
        <f t="shared" ref="I13:I15" si="2">13890*30.2%+(H13-13890)*15%</f>
        <v>17981.28</v>
      </c>
      <c r="J13" s="215">
        <f>364256*1.1/12</f>
        <v>33390.133333333339</v>
      </c>
      <c r="K13" s="74">
        <f t="shared" ref="K13:K14" si="3">3000/12+4500/24</f>
        <v>437.5</v>
      </c>
      <c r="L13" s="74">
        <f>(3300+5500+1540)/12</f>
        <v>861.66666666666663</v>
      </c>
      <c r="M13" s="215">
        <f>C40</f>
        <v>83522.754166666666</v>
      </c>
      <c r="N13" s="215">
        <f>H13+H14+H15+H16+I13+I14+I15+I16+J13+K13+K14+K15+K16+L13+L14+L15+L16+M13</f>
        <v>795911.90750000009</v>
      </c>
      <c r="O13" s="215">
        <f>N13*95%*1%</f>
        <v>7561.1631212500006</v>
      </c>
      <c r="P13" s="215">
        <f>(N13+O13)*10%</f>
        <v>80347.307062125008</v>
      </c>
      <c r="Q13" s="221">
        <f>(N13+O13+P13)/B6</f>
        <v>8.0497471436113095</v>
      </c>
      <c r="R13" s="221">
        <v>5.53</v>
      </c>
      <c r="S13" s="217">
        <f>Q13-R13</f>
        <v>2.5197471436113092</v>
      </c>
      <c r="T13" s="219">
        <f>Q13/R13*100-100</f>
        <v>45.565047804906129</v>
      </c>
      <c r="U13" s="79"/>
      <c r="V13" s="79"/>
      <c r="W13" s="79"/>
      <c r="X13" s="79"/>
      <c r="Y13" s="79"/>
      <c r="Z13" s="79"/>
      <c r="AA13" s="79"/>
    </row>
    <row r="14" spans="1:27" s="73" customFormat="1" ht="12" customHeight="1">
      <c r="A14" s="214"/>
      <c r="B14" s="74" t="s">
        <v>76</v>
      </c>
      <c r="C14" s="74">
        <v>1</v>
      </c>
      <c r="D14" s="74">
        <v>59800</v>
      </c>
      <c r="E14" s="74">
        <f t="shared" si="0"/>
        <v>59800</v>
      </c>
      <c r="F14" s="74"/>
      <c r="G14" s="74"/>
      <c r="H14" s="74">
        <f t="shared" si="1"/>
        <v>59800</v>
      </c>
      <c r="I14" s="74">
        <f t="shared" si="2"/>
        <v>11081.279999999999</v>
      </c>
      <c r="J14" s="216"/>
      <c r="K14" s="74">
        <f t="shared" si="3"/>
        <v>437.5</v>
      </c>
      <c r="L14" s="74"/>
      <c r="M14" s="216"/>
      <c r="N14" s="216"/>
      <c r="O14" s="216"/>
      <c r="P14" s="216"/>
      <c r="Q14" s="222"/>
      <c r="R14" s="222"/>
      <c r="S14" s="218"/>
      <c r="T14" s="220"/>
      <c r="U14" s="79"/>
      <c r="V14" s="79"/>
      <c r="W14" s="79"/>
      <c r="X14" s="79"/>
      <c r="Y14" s="79"/>
      <c r="Z14" s="79"/>
      <c r="AA14" s="79"/>
    </row>
    <row r="15" spans="1:27" s="73" customFormat="1" ht="14.45" customHeight="1">
      <c r="A15" s="214"/>
      <c r="B15" s="74" t="s">
        <v>77</v>
      </c>
      <c r="C15" s="74">
        <v>1</v>
      </c>
      <c r="D15" s="74">
        <v>45000</v>
      </c>
      <c r="E15" s="74">
        <f t="shared" si="0"/>
        <v>45000</v>
      </c>
      <c r="F15" s="74"/>
      <c r="G15" s="74">
        <f t="shared" ref="G15:G18" si="4">E15/12</f>
        <v>3750</v>
      </c>
      <c r="H15" s="74">
        <f t="shared" si="1"/>
        <v>48750</v>
      </c>
      <c r="I15" s="74">
        <f t="shared" si="2"/>
        <v>9423.7799999999988</v>
      </c>
      <c r="J15" s="216"/>
      <c r="K15" s="74">
        <f>6360/12+8060/24</f>
        <v>865.83333333333326</v>
      </c>
      <c r="L15" s="74">
        <f>C15*(3300+5700)/12</f>
        <v>750</v>
      </c>
      <c r="M15" s="216"/>
      <c r="N15" s="216"/>
      <c r="O15" s="216"/>
      <c r="P15" s="216"/>
      <c r="Q15" s="222"/>
      <c r="R15" s="222"/>
      <c r="S15" s="218"/>
      <c r="T15" s="220"/>
      <c r="U15" s="79"/>
      <c r="V15" s="79"/>
      <c r="W15" s="79"/>
      <c r="X15" s="79"/>
      <c r="Y15" s="79"/>
      <c r="Z15" s="79"/>
      <c r="AA15" s="79"/>
    </row>
    <row r="16" spans="1:27" s="73" customFormat="1" ht="14.45" customHeight="1">
      <c r="A16" s="214"/>
      <c r="B16" s="74" t="s">
        <v>78</v>
      </c>
      <c r="C16" s="74">
        <v>6</v>
      </c>
      <c r="D16" s="74">
        <v>51800</v>
      </c>
      <c r="E16" s="74">
        <f t="shared" si="0"/>
        <v>310800</v>
      </c>
      <c r="F16" s="74">
        <f>155400/12</f>
        <v>12950</v>
      </c>
      <c r="G16" s="74">
        <f t="shared" si="4"/>
        <v>25900</v>
      </c>
      <c r="H16" s="74">
        <f t="shared" si="1"/>
        <v>349650</v>
      </c>
      <c r="I16" s="74">
        <f>C16*13890*30.2%+(H16-13890*C16)*15%</f>
        <v>65115.18</v>
      </c>
      <c r="J16" s="216"/>
      <c r="K16" s="74">
        <f>C16*(6360/12+8060/24)</f>
        <v>5195</v>
      </c>
      <c r="L16" s="74">
        <f>C16*5700/12</f>
        <v>2850</v>
      </c>
      <c r="M16" s="216"/>
      <c r="N16" s="216"/>
      <c r="O16" s="216"/>
      <c r="P16" s="216"/>
      <c r="Q16" s="222"/>
      <c r="R16" s="222"/>
      <c r="S16" s="218"/>
      <c r="T16" s="220"/>
      <c r="U16" s="79"/>
      <c r="V16" s="79"/>
      <c r="W16" s="79"/>
      <c r="X16" s="79"/>
      <c r="Y16" s="79"/>
      <c r="Z16" s="79"/>
      <c r="AA16" s="79"/>
    </row>
    <row r="17" spans="1:27" s="61" customFormat="1" ht="14.45" customHeight="1">
      <c r="A17" s="80"/>
      <c r="B17" s="81"/>
      <c r="C17" s="81"/>
      <c r="D17" s="81"/>
      <c r="E17" s="81"/>
      <c r="F17" s="81"/>
      <c r="G17" s="81"/>
      <c r="H17" s="81"/>
      <c r="I17" s="81"/>
      <c r="J17" s="75"/>
      <c r="K17" s="81"/>
      <c r="L17" s="81"/>
      <c r="M17" s="75"/>
      <c r="N17" s="75"/>
      <c r="O17" s="75"/>
      <c r="P17" s="75"/>
      <c r="Q17" s="76"/>
      <c r="R17" s="76"/>
      <c r="S17" s="77"/>
      <c r="T17" s="78"/>
      <c r="U17" s="67"/>
      <c r="V17" s="67"/>
      <c r="W17" s="67"/>
      <c r="X17" s="67"/>
      <c r="Y17" s="67"/>
      <c r="Z17" s="67"/>
      <c r="AA17" s="67"/>
    </row>
    <row r="18" spans="1:27" s="73" customFormat="1" ht="14.45" customHeight="1">
      <c r="A18" s="80" t="s">
        <v>52</v>
      </c>
      <c r="B18" s="75" t="s">
        <v>79</v>
      </c>
      <c r="C18" s="75">
        <v>4</v>
      </c>
      <c r="D18" s="75">
        <v>34500</v>
      </c>
      <c r="E18" s="75">
        <f t="shared" si="0"/>
        <v>138000</v>
      </c>
      <c r="F18" s="75">
        <f>60375/12</f>
        <v>5031.25</v>
      </c>
      <c r="G18" s="75">
        <f t="shared" si="4"/>
        <v>11500</v>
      </c>
      <c r="H18" s="75">
        <f t="shared" si="1"/>
        <v>154531.25</v>
      </c>
      <c r="I18" s="74">
        <f>13890*C18*30.2%+(H18-(13890*C18))*15%</f>
        <v>31624.807499999999</v>
      </c>
      <c r="J18" s="75">
        <f>366652/12</f>
        <v>30554.333333333332</v>
      </c>
      <c r="K18" s="75">
        <f>C18*(3662/12+3748/24)</f>
        <v>1845.3333333333335</v>
      </c>
      <c r="L18" s="75">
        <f>C18*2950/12</f>
        <v>983.33333333333337</v>
      </c>
      <c r="M18" s="75">
        <f>C44</f>
        <v>3000</v>
      </c>
      <c r="N18" s="75">
        <f>H18+I18+J18+K18+L18+M18</f>
        <v>222539.05750000002</v>
      </c>
      <c r="O18" s="75">
        <f>N18*95%*1%</f>
        <v>2114.1210462500003</v>
      </c>
      <c r="P18" s="75">
        <f>(N18+O18)*10%</f>
        <v>22465.317854625002</v>
      </c>
      <c r="Q18" s="76">
        <f>(N18+O18+P18)/B6</f>
        <v>2.2507304207564931</v>
      </c>
      <c r="R18" s="76">
        <v>1.42</v>
      </c>
      <c r="S18" s="77">
        <f>Q18-R18</f>
        <v>0.83073042075649317</v>
      </c>
      <c r="T18" s="78">
        <f>Q18/R18*100-100</f>
        <v>58.502142306795292</v>
      </c>
      <c r="U18" s="79"/>
      <c r="V18" s="79"/>
      <c r="W18" s="79"/>
      <c r="X18" s="79"/>
      <c r="Y18" s="79"/>
      <c r="Z18" s="79"/>
      <c r="AA18" s="79"/>
    </row>
    <row r="19" spans="1:27" s="82" customFormat="1" ht="12">
      <c r="A19" s="83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5"/>
      <c r="R19" s="85"/>
      <c r="S19" s="86"/>
      <c r="T19" s="87"/>
      <c r="U19" s="88"/>
      <c r="V19" s="88"/>
      <c r="W19" s="88"/>
      <c r="X19" s="88"/>
      <c r="Y19" s="88"/>
      <c r="Z19" s="88"/>
      <c r="AA19" s="88"/>
    </row>
    <row r="20" spans="1:27" s="89" customFormat="1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</row>
    <row r="21" spans="1:27" s="61" customFormat="1" ht="81.599999999999994" customHeight="1">
      <c r="A21" s="62" t="s">
        <v>56</v>
      </c>
      <c r="B21" s="91" t="s">
        <v>80</v>
      </c>
      <c r="C21" s="64" t="s">
        <v>81</v>
      </c>
      <c r="D21" s="64" t="s">
        <v>82</v>
      </c>
      <c r="E21" s="64" t="s">
        <v>83</v>
      </c>
      <c r="F21" s="64" t="s">
        <v>69</v>
      </c>
      <c r="G21" s="64" t="s">
        <v>70</v>
      </c>
      <c r="H21" s="66" t="s">
        <v>71</v>
      </c>
      <c r="K21" s="62" t="s">
        <v>84</v>
      </c>
      <c r="L21" s="91" t="s">
        <v>85</v>
      </c>
      <c r="M21" s="63" t="s">
        <v>86</v>
      </c>
      <c r="N21" s="92" t="s">
        <v>87</v>
      </c>
      <c r="O21" s="92" t="s">
        <v>88</v>
      </c>
      <c r="P21" s="91" t="s">
        <v>89</v>
      </c>
      <c r="Q21" s="93" t="s">
        <v>11</v>
      </c>
    </row>
    <row r="22" spans="1:27" s="61" customFormat="1" ht="12">
      <c r="A22" s="68"/>
      <c r="B22" s="69"/>
      <c r="C22" s="69"/>
      <c r="D22" s="69"/>
      <c r="E22" s="69"/>
      <c r="F22" s="69"/>
      <c r="G22" s="69"/>
      <c r="H22" s="94"/>
      <c r="K22" s="95" t="s">
        <v>90</v>
      </c>
      <c r="L22" s="69">
        <f>3.37*B3</f>
        <v>320915.32700000005</v>
      </c>
      <c r="M22" s="69">
        <f>L22*M24/L24</f>
        <v>363778.33350895584</v>
      </c>
      <c r="N22" s="96">
        <f>M22/B3</f>
        <v>3.8201135339515306</v>
      </c>
      <c r="O22" s="97">
        <v>3.37</v>
      </c>
      <c r="P22" s="98">
        <f t="shared" ref="P22:P29" si="5">N22-O22</f>
        <v>0.45011353395153053</v>
      </c>
      <c r="Q22" s="99">
        <f t="shared" ref="Q22:Q29" si="6">N22/O22*100-100</f>
        <v>13.356484686989049</v>
      </c>
    </row>
    <row r="23" spans="1:27" s="73" customFormat="1" ht="24">
      <c r="A23" s="100" t="s">
        <v>91</v>
      </c>
      <c r="B23" s="74">
        <f>314342+193604</f>
        <v>507946</v>
      </c>
      <c r="C23" s="74"/>
      <c r="D23" s="74"/>
      <c r="E23" s="74"/>
      <c r="F23" s="74">
        <f>B23+C23+E23</f>
        <v>507946</v>
      </c>
      <c r="G23" s="74">
        <f>F23*95%*1%</f>
        <v>4825.4870000000001</v>
      </c>
      <c r="H23" s="101">
        <f>(F23+G23)*10%</f>
        <v>51277.148700000005</v>
      </c>
      <c r="K23" s="102" t="s">
        <v>51</v>
      </c>
      <c r="L23" s="103">
        <f>588.91*B8</f>
        <v>176673</v>
      </c>
      <c r="M23" s="103">
        <f>L23*M24/L24</f>
        <v>200270.30219104412</v>
      </c>
      <c r="N23" s="104">
        <f>M23/B8</f>
        <v>667.5676739701471</v>
      </c>
      <c r="O23" s="105">
        <v>588.91</v>
      </c>
      <c r="P23" s="106">
        <f t="shared" si="5"/>
        <v>78.65767397014713</v>
      </c>
      <c r="Q23" s="107">
        <f t="shared" si="6"/>
        <v>13.356484686989049</v>
      </c>
    </row>
    <row r="24" spans="1:27" s="61" customFormat="1" ht="12" customHeight="1">
      <c r="A24" s="100"/>
      <c r="B24" s="103"/>
      <c r="C24" s="103"/>
      <c r="D24" s="103"/>
      <c r="E24" s="103"/>
      <c r="F24" s="74"/>
      <c r="G24" s="74"/>
      <c r="H24" s="101"/>
      <c r="K24" s="108"/>
      <c r="L24" s="109">
        <f>SUM(L22:L23)</f>
        <v>497588.32700000005</v>
      </c>
      <c r="M24" s="109">
        <f>F23+G23+H23</f>
        <v>564048.63569999998</v>
      </c>
      <c r="N24" s="110"/>
      <c r="O24" s="110"/>
      <c r="P24" s="111"/>
      <c r="Q24" s="112"/>
    </row>
    <row r="25" spans="1:27" s="73" customFormat="1" ht="21.6" customHeight="1">
      <c r="A25" s="100" t="s">
        <v>49</v>
      </c>
      <c r="B25" s="74">
        <v>272054</v>
      </c>
      <c r="C25" s="74">
        <f>180000/12</f>
        <v>15000</v>
      </c>
      <c r="D25" s="74">
        <f>560000/12</f>
        <v>46666.666666666664</v>
      </c>
      <c r="E25" s="74">
        <f>700000/12</f>
        <v>58333.333333333336</v>
      </c>
      <c r="F25" s="74">
        <f>B25+C25+D25+E25</f>
        <v>392054</v>
      </c>
      <c r="G25" s="74">
        <f>F25*95%*1%</f>
        <v>3724.5129999999999</v>
      </c>
      <c r="H25" s="101">
        <f>(F25+G25)*10%</f>
        <v>39577.851300000002</v>
      </c>
      <c r="O25" s="79"/>
      <c r="P25" s="79"/>
    </row>
    <row r="26" spans="1:27" s="82" customFormat="1" ht="48">
      <c r="A26" s="83"/>
      <c r="B26" s="84"/>
      <c r="C26" s="84"/>
      <c r="D26" s="84"/>
      <c r="E26" s="84"/>
      <c r="F26" s="84"/>
      <c r="G26" s="84"/>
      <c r="H26" s="113"/>
      <c r="K26" s="62" t="s">
        <v>92</v>
      </c>
      <c r="L26" s="91" t="s">
        <v>85</v>
      </c>
      <c r="M26" s="63" t="s">
        <v>86</v>
      </c>
      <c r="N26" s="92" t="s">
        <v>87</v>
      </c>
      <c r="O26" s="92" t="s">
        <v>88</v>
      </c>
      <c r="P26" s="91" t="s">
        <v>89</v>
      </c>
      <c r="Q26" s="93" t="s">
        <v>11</v>
      </c>
      <c r="R26" s="88"/>
      <c r="S26" s="88"/>
      <c r="T26" s="88"/>
      <c r="U26" s="88"/>
      <c r="V26" s="88"/>
      <c r="W26" s="88"/>
    </row>
    <row r="27" spans="1:27" s="89" customFormat="1">
      <c r="A27" s="90"/>
      <c r="B27" s="90"/>
      <c r="C27" s="90"/>
      <c r="D27" s="90"/>
      <c r="E27" s="90"/>
      <c r="F27" s="90"/>
      <c r="G27" s="90"/>
      <c r="H27" s="90"/>
      <c r="I27" s="90"/>
      <c r="K27" s="95" t="s">
        <v>90</v>
      </c>
      <c r="L27" s="69">
        <f>2.45*B3</f>
        <v>233306.39500000002</v>
      </c>
      <c r="M27" s="69">
        <f>L27*M30/L30</f>
        <v>377533.8487510868</v>
      </c>
      <c r="N27" s="96">
        <f t="shared" ref="N27:N28" si="7">M27/B3</f>
        <v>3.964563120698696</v>
      </c>
      <c r="O27" s="97">
        <v>2.4500000000000002</v>
      </c>
      <c r="P27" s="98">
        <f t="shared" si="5"/>
        <v>1.5145631206986958</v>
      </c>
      <c r="Q27" s="99">
        <f t="shared" si="6"/>
        <v>61.818902885661061</v>
      </c>
      <c r="R27" s="90"/>
      <c r="S27" s="90"/>
      <c r="T27" s="90"/>
      <c r="U27" s="90"/>
      <c r="V27" s="90"/>
      <c r="W27" s="90"/>
      <c r="X27" s="90"/>
      <c r="Y27" s="90"/>
      <c r="Z27" s="90"/>
      <c r="AA27" s="90"/>
    </row>
    <row r="28" spans="1:27" s="89" customFormat="1">
      <c r="A28" s="50"/>
      <c r="B28" s="50"/>
      <c r="C28" s="50"/>
      <c r="D28" s="50"/>
      <c r="E28" s="50"/>
      <c r="F28" s="50"/>
      <c r="G28" s="50"/>
      <c r="H28" s="50"/>
      <c r="I28" s="50"/>
      <c r="K28" s="102" t="s">
        <v>50</v>
      </c>
      <c r="L28" s="103">
        <f>2.52*B4</f>
        <v>4328.8559999999998</v>
      </c>
      <c r="M28" s="103">
        <f>L28*M30/L30</f>
        <v>7004.9072867001114</v>
      </c>
      <c r="N28" s="104">
        <f t="shared" si="7"/>
        <v>4.0778363527186583</v>
      </c>
      <c r="O28" s="105">
        <v>2.52</v>
      </c>
      <c r="P28" s="98">
        <f t="shared" si="5"/>
        <v>1.5578363527186583</v>
      </c>
      <c r="Q28" s="99">
        <f t="shared" si="6"/>
        <v>61.818902885661061</v>
      </c>
      <c r="R28" s="90"/>
      <c r="S28" s="90"/>
      <c r="T28" s="90"/>
      <c r="U28" s="90"/>
      <c r="V28" s="90"/>
      <c r="W28" s="90"/>
      <c r="X28" s="90"/>
      <c r="Y28" s="90"/>
      <c r="Z28" s="90"/>
      <c r="AA28" s="90"/>
    </row>
    <row r="29" spans="1:27" s="89" customFormat="1" ht="37.9" customHeight="1">
      <c r="A29" s="209" t="s">
        <v>93</v>
      </c>
      <c r="B29" s="114" t="s">
        <v>56</v>
      </c>
      <c r="C29" s="115" t="s">
        <v>94</v>
      </c>
      <c r="D29" s="50"/>
      <c r="E29" s="50"/>
      <c r="F29" s="50"/>
      <c r="G29" s="50"/>
      <c r="H29" s="50"/>
      <c r="I29" s="50"/>
      <c r="K29" s="102" t="s">
        <v>51</v>
      </c>
      <c r="L29" s="103">
        <f>104.68*B8</f>
        <v>31404.000000000004</v>
      </c>
      <c r="M29" s="103">
        <f>L29*M30/L30</f>
        <v>50817.608262212998</v>
      </c>
      <c r="N29" s="104">
        <f>M29/B8</f>
        <v>169.39202754070999</v>
      </c>
      <c r="O29" s="105">
        <v>104.68</v>
      </c>
      <c r="P29" s="106">
        <f t="shared" si="5"/>
        <v>64.712027540709983</v>
      </c>
      <c r="Q29" s="107">
        <f t="shared" si="6"/>
        <v>61.818902885661032</v>
      </c>
      <c r="R29" s="90"/>
      <c r="S29" s="90"/>
      <c r="T29" s="90"/>
    </row>
    <row r="30" spans="1:27" s="89" customFormat="1" ht="31.15" customHeight="1">
      <c r="A30" s="210"/>
      <c r="B30" s="212" t="s">
        <v>74</v>
      </c>
      <c r="C30" s="213"/>
      <c r="D30" s="50"/>
      <c r="E30" s="50"/>
      <c r="F30" s="50"/>
      <c r="G30" s="50"/>
      <c r="H30" s="50"/>
      <c r="I30" s="50"/>
      <c r="K30" s="108"/>
      <c r="L30" s="109">
        <f>SUM(L27:L29)</f>
        <v>269039.25100000005</v>
      </c>
      <c r="M30" s="109">
        <f>F25+G25+H25</f>
        <v>435356.36429999996</v>
      </c>
      <c r="N30" s="110"/>
      <c r="O30" s="110"/>
      <c r="P30" s="111"/>
      <c r="Q30" s="112"/>
      <c r="R30" s="90"/>
      <c r="S30" s="90"/>
      <c r="T30" s="90"/>
    </row>
    <row r="31" spans="1:27" s="116" customFormat="1" ht="25.15" customHeight="1">
      <c r="A31" s="210"/>
      <c r="B31" s="117" t="s">
        <v>95</v>
      </c>
      <c r="C31" s="118">
        <f>21335*1.03/12</f>
        <v>1831.2541666666666</v>
      </c>
      <c r="D31" s="50"/>
      <c r="E31" s="50"/>
      <c r="F31" s="50"/>
      <c r="G31" s="50"/>
      <c r="H31" s="50"/>
      <c r="I31" s="50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</row>
    <row r="32" spans="1:27" s="116" customFormat="1">
      <c r="A32" s="210"/>
      <c r="B32" s="120" t="s">
        <v>96</v>
      </c>
      <c r="C32" s="121">
        <f>366600*1.03/12</f>
        <v>31466.5</v>
      </c>
      <c r="D32" s="50"/>
      <c r="E32" s="50"/>
      <c r="F32" s="50"/>
      <c r="G32" s="50"/>
      <c r="H32" s="50"/>
      <c r="I32" s="50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</row>
    <row r="33" spans="1:29" s="116" customFormat="1" ht="25.15" customHeight="1">
      <c r="A33" s="210"/>
      <c r="B33" s="120" t="s">
        <v>97</v>
      </c>
      <c r="C33" s="121">
        <f>12000/12</f>
        <v>1000</v>
      </c>
      <c r="D33" s="50"/>
      <c r="E33" s="50"/>
      <c r="F33" s="50"/>
      <c r="G33" s="50"/>
      <c r="H33" s="50"/>
      <c r="I33" s="50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</row>
    <row r="34" spans="1:29" s="122" customFormat="1" ht="36">
      <c r="A34" s="210"/>
      <c r="B34" s="120" t="s">
        <v>98</v>
      </c>
      <c r="C34" s="121">
        <f>48000/12</f>
        <v>4000</v>
      </c>
      <c r="D34" s="50"/>
      <c r="E34" s="50"/>
      <c r="F34" s="50"/>
      <c r="G34" s="50"/>
      <c r="H34" s="50"/>
      <c r="I34" s="50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</row>
    <row r="35" spans="1:29" s="122" customFormat="1" ht="48">
      <c r="A35" s="210"/>
      <c r="B35" s="120" t="s">
        <v>99</v>
      </c>
      <c r="C35" s="121">
        <f>100000/12</f>
        <v>8333.3333333333339</v>
      </c>
      <c r="D35" s="50"/>
      <c r="E35" s="50"/>
      <c r="F35" s="50"/>
      <c r="G35" s="50"/>
      <c r="H35" s="50"/>
      <c r="I35" s="50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</row>
    <row r="36" spans="1:29" s="122" customFormat="1" ht="36">
      <c r="A36" s="210"/>
      <c r="B36" s="123" t="s">
        <v>100</v>
      </c>
      <c r="C36" s="124">
        <f>450000/36</f>
        <v>12500</v>
      </c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9" s="122" customFormat="1" ht="36">
      <c r="A37" s="210"/>
      <c r="B37" s="120" t="s">
        <v>101</v>
      </c>
      <c r="C37" s="121">
        <f>150000/12</f>
        <v>12500</v>
      </c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9" s="122" customFormat="1" ht="26.45" customHeight="1">
      <c r="A38" s="210"/>
      <c r="B38" s="123" t="s">
        <v>102</v>
      </c>
      <c r="C38" s="124">
        <f>63000/12</f>
        <v>5250</v>
      </c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9" s="122" customFormat="1" ht="26.45" customHeight="1">
      <c r="A39" s="210"/>
      <c r="B39" s="123" t="s">
        <v>103</v>
      </c>
      <c r="C39" s="124">
        <f>79700/12</f>
        <v>6641.666666666667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0"/>
      <c r="O39" s="50"/>
      <c r="P39" s="50"/>
      <c r="Q39" s="50"/>
      <c r="R39" s="50"/>
      <c r="S39" s="50"/>
      <c r="T39" s="50"/>
      <c r="U39" s="53"/>
      <c r="V39" s="53"/>
      <c r="W39" s="53"/>
      <c r="X39" s="53"/>
      <c r="Y39" s="53"/>
      <c r="Z39" s="53"/>
      <c r="AA39" s="53"/>
    </row>
    <row r="40" spans="1:29" s="50" customFormat="1" ht="26.45" customHeight="1">
      <c r="A40" s="210"/>
      <c r="B40" s="125" t="s">
        <v>104</v>
      </c>
      <c r="C40" s="126">
        <f>SUM(C31:C39)</f>
        <v>83522.754166666666</v>
      </c>
      <c r="AB40" s="49"/>
      <c r="AC40" s="49"/>
    </row>
    <row r="41" spans="1:29" ht="12.6" customHeight="1">
      <c r="A41" s="210"/>
      <c r="C41" s="127"/>
    </row>
    <row r="42" spans="1:29" ht="26.45" customHeight="1">
      <c r="A42" s="210"/>
      <c r="B42" s="212" t="s">
        <v>52</v>
      </c>
      <c r="C42" s="213"/>
    </row>
    <row r="43" spans="1:29" ht="26.45" customHeight="1">
      <c r="A43" s="210"/>
      <c r="B43" s="120" t="s">
        <v>105</v>
      </c>
      <c r="C43" s="121">
        <f>36000/12</f>
        <v>3000</v>
      </c>
    </row>
    <row r="44" spans="1:29" ht="26.45" customHeight="1">
      <c r="A44" s="211"/>
      <c r="B44" s="125" t="s">
        <v>104</v>
      </c>
      <c r="C44" s="126">
        <f>SUM(C43:C43)</f>
        <v>3000</v>
      </c>
    </row>
    <row r="45" spans="1:29">
      <c r="A45" s="49"/>
      <c r="B45" s="49"/>
      <c r="C45" s="49"/>
    </row>
    <row r="46" spans="1:29">
      <c r="A46" s="49"/>
      <c r="B46" s="49"/>
      <c r="C46" s="49"/>
    </row>
    <row r="47" spans="1:29">
      <c r="A47" s="49"/>
      <c r="B47" s="49"/>
      <c r="C47" s="49"/>
    </row>
    <row r="48" spans="1:29">
      <c r="A48" s="49"/>
      <c r="B48" s="49"/>
      <c r="C48" s="49"/>
    </row>
    <row r="49" spans="1:3">
      <c r="A49" s="49"/>
      <c r="B49" s="49"/>
      <c r="C49" s="49"/>
    </row>
    <row r="50" spans="1:3">
      <c r="A50" s="49"/>
      <c r="B50" s="49"/>
      <c r="C50" s="49"/>
    </row>
    <row r="51" spans="1:3">
      <c r="A51" s="49"/>
      <c r="B51" s="49"/>
      <c r="C51" s="49"/>
    </row>
    <row r="52" spans="1:3">
      <c r="A52" s="49"/>
      <c r="B52" s="49"/>
      <c r="C52" s="49"/>
    </row>
    <row r="53" spans="1:3">
      <c r="A53" s="49"/>
      <c r="B53" s="49"/>
      <c r="C53" s="49"/>
    </row>
    <row r="54" spans="1:3">
      <c r="A54" s="49"/>
      <c r="B54" s="49"/>
      <c r="C54" s="49"/>
    </row>
    <row r="55" spans="1:3">
      <c r="A55" s="49"/>
      <c r="B55" s="49"/>
      <c r="C55" s="49"/>
    </row>
    <row r="56" spans="1:3">
      <c r="A56" s="49"/>
      <c r="B56" s="49"/>
      <c r="C56" s="49"/>
    </row>
    <row r="57" spans="1:3">
      <c r="A57" s="49"/>
      <c r="B57" s="49"/>
      <c r="C57" s="49"/>
    </row>
    <row r="58" spans="1:3">
      <c r="A58" s="49"/>
      <c r="B58" s="49"/>
      <c r="C58" s="49"/>
    </row>
    <row r="59" spans="1:3">
      <c r="A59" s="49"/>
      <c r="B59" s="49"/>
      <c r="C59" s="49"/>
    </row>
  </sheetData>
  <mergeCells count="13">
    <mergeCell ref="S13:S16"/>
    <mergeCell ref="T13:T16"/>
    <mergeCell ref="J13:J16"/>
    <mergeCell ref="O13:O16"/>
    <mergeCell ref="P13:P16"/>
    <mergeCell ref="Q13:Q16"/>
    <mergeCell ref="R13:R16"/>
    <mergeCell ref="N13:N16"/>
    <mergeCell ref="A29:A44"/>
    <mergeCell ref="B30:C30"/>
    <mergeCell ref="B42:C42"/>
    <mergeCell ref="A13:A16"/>
    <mergeCell ref="M13:M16"/>
  </mergeCells>
  <pageMargins left="0.7" right="0.7" top="0.75" bottom="0.75" header="0.3" footer="0.3"/>
  <pageSetup paperSize="9" scale="52" firstPageNumber="429496729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="80" workbookViewId="0">
      <pane xSplit="2" ySplit="8" topLeftCell="C9" activePane="bottomRight" state="frozen"/>
      <selection activeCell="E17" sqref="E17"/>
      <selection pane="topRight"/>
      <selection pane="bottomLeft"/>
      <selection pane="bottomRight" activeCell="C9" sqref="C9"/>
    </sheetView>
  </sheetViews>
  <sheetFormatPr defaultColWidth="9.140625" defaultRowHeight="15" outlineLevelRow="1"/>
  <cols>
    <col min="1" max="1" width="3.5703125" style="47" customWidth="1"/>
    <col min="2" max="2" width="58.140625" style="47" customWidth="1"/>
    <col min="3" max="3" width="20.42578125" style="47" customWidth="1"/>
    <col min="4" max="4" width="15.7109375" style="47" hidden="1" customWidth="1"/>
    <col min="5" max="5" width="20.42578125" style="47" customWidth="1"/>
    <col min="6" max="6" width="15.7109375" style="47" hidden="1" customWidth="1"/>
    <col min="7" max="7" width="17.28515625" style="48" customWidth="1"/>
    <col min="8" max="8" width="15.7109375" style="47" hidden="1" customWidth="1"/>
    <col min="9" max="9" width="17.5703125" style="47" customWidth="1"/>
    <col min="10" max="10" width="92.140625" style="47" customWidth="1"/>
    <col min="11" max="11" width="19.28515625" style="47" customWidth="1"/>
    <col min="12" max="12" width="9.85546875" style="128" customWidth="1"/>
    <col min="13" max="13" width="9.140625" style="128"/>
    <col min="14" max="16384" width="9.140625" style="47"/>
  </cols>
  <sheetData>
    <row r="1" spans="1:13" s="129" customFormat="1" ht="28.9" customHeight="1">
      <c r="B1" s="129" t="s">
        <v>106</v>
      </c>
      <c r="G1" s="130"/>
      <c r="L1" s="131"/>
      <c r="M1" s="131"/>
    </row>
    <row r="2" spans="1:13" ht="11.25" customHeight="1" outlineLevel="1">
      <c r="B2" s="132" t="s">
        <v>53</v>
      </c>
      <c r="C2" s="133">
        <f>SUM(C3:C5)</f>
        <v>109794.8</v>
      </c>
      <c r="L2" s="134"/>
    </row>
    <row r="3" spans="1:13" ht="13.5" customHeight="1" outlineLevel="1">
      <c r="B3" s="135" t="s">
        <v>107</v>
      </c>
      <c r="C3" s="136">
        <v>95227.1</v>
      </c>
      <c r="L3" s="137"/>
      <c r="M3" s="137"/>
    </row>
    <row r="4" spans="1:13" ht="13.5" customHeight="1" outlineLevel="1">
      <c r="B4" s="135" t="s">
        <v>108</v>
      </c>
      <c r="C4" s="136">
        <v>1717.8</v>
      </c>
      <c r="L4" s="137"/>
      <c r="M4" s="137"/>
    </row>
    <row r="5" spans="1:13" ht="13.5" customHeight="1" outlineLevel="1">
      <c r="B5" s="135" t="s">
        <v>109</v>
      </c>
      <c r="C5" s="136">
        <v>12849.9</v>
      </c>
      <c r="L5" s="137"/>
      <c r="M5" s="137"/>
    </row>
    <row r="6" spans="1:13" ht="13.5" customHeight="1" outlineLevel="1">
      <c r="B6" s="135" t="s">
        <v>110</v>
      </c>
      <c r="C6" s="136">
        <v>300</v>
      </c>
      <c r="L6" s="137"/>
      <c r="M6" s="137"/>
    </row>
    <row r="7" spans="1:13">
      <c r="C7" s="138" t="e">
        <f>#REF!*L3</f>
        <v>#REF!</v>
      </c>
      <c r="D7" s="138"/>
      <c r="E7" s="138"/>
      <c r="F7" s="138"/>
      <c r="G7" s="139"/>
      <c r="H7" s="138"/>
      <c r="I7" s="138"/>
      <c r="K7" s="138"/>
      <c r="L7" s="137"/>
    </row>
    <row r="8" spans="1:13" s="140" customFormat="1" ht="72.599999999999994" customHeight="1">
      <c r="A8" s="141"/>
      <c r="B8" s="142" t="s">
        <v>6</v>
      </c>
      <c r="C8" s="142" t="s">
        <v>111</v>
      </c>
      <c r="D8" s="142" t="s">
        <v>112</v>
      </c>
      <c r="E8" s="142" t="s">
        <v>113</v>
      </c>
      <c r="F8" s="142" t="s">
        <v>112</v>
      </c>
      <c r="G8" s="143" t="s">
        <v>114</v>
      </c>
      <c r="H8" s="142" t="s">
        <v>112</v>
      </c>
      <c r="I8" s="144" t="s">
        <v>115</v>
      </c>
      <c r="J8" s="142" t="s">
        <v>116</v>
      </c>
      <c r="K8" s="145" t="s">
        <v>117</v>
      </c>
      <c r="L8" s="146"/>
      <c r="M8" s="147"/>
    </row>
    <row r="9" spans="1:13" s="148" customFormat="1" ht="236.25">
      <c r="A9" s="149"/>
      <c r="B9" s="150" t="s">
        <v>118</v>
      </c>
      <c r="C9" s="151">
        <v>6</v>
      </c>
      <c r="D9" s="152">
        <f>C9*$C$3</f>
        <v>571362.60000000009</v>
      </c>
      <c r="E9" s="152">
        <v>6</v>
      </c>
      <c r="F9" s="152">
        <f>E9*$C$4</f>
        <v>10306.799999999999</v>
      </c>
      <c r="G9" s="152">
        <v>257</v>
      </c>
      <c r="H9" s="152">
        <f>G9*$C$6</f>
        <v>77100</v>
      </c>
      <c r="I9" s="153">
        <f>D9+F9+H9</f>
        <v>658769.40000000014</v>
      </c>
      <c r="J9" s="154" t="s">
        <v>119</v>
      </c>
      <c r="K9" s="155">
        <f>18500+24000+11400+25000+55000+10000+41722+315042+84542+31840+41722</f>
        <v>658768</v>
      </c>
      <c r="L9" s="156"/>
      <c r="M9" s="156"/>
    </row>
    <row r="10" spans="1:13" s="148" customFormat="1" ht="15.75">
      <c r="A10" s="157"/>
      <c r="B10" s="158"/>
      <c r="C10" s="159"/>
      <c r="D10" s="160"/>
      <c r="E10" s="160"/>
      <c r="F10" s="160"/>
      <c r="G10" s="161"/>
      <c r="H10" s="160"/>
      <c r="I10" s="160"/>
      <c r="J10" s="158"/>
      <c r="K10" s="162"/>
      <c r="L10" s="156"/>
      <c r="M10" s="156"/>
    </row>
    <row r="12" spans="1:13">
      <c r="J12" s="163"/>
    </row>
    <row r="13" spans="1:13">
      <c r="J13" s="164" t="s">
        <v>120</v>
      </c>
    </row>
    <row r="14" spans="1:13">
      <c r="J14" s="165" t="s">
        <v>121</v>
      </c>
    </row>
    <row r="15" spans="1:13">
      <c r="J15" s="166" t="s">
        <v>122</v>
      </c>
    </row>
    <row r="16" spans="1:13">
      <c r="J16" s="166" t="s">
        <v>123</v>
      </c>
    </row>
    <row r="17" spans="10:10">
      <c r="J17" s="166" t="s">
        <v>124</v>
      </c>
    </row>
    <row r="18" spans="10:10">
      <c r="J18" s="166" t="s">
        <v>125</v>
      </c>
    </row>
    <row r="19" spans="10:10">
      <c r="J19" s="166" t="s">
        <v>126</v>
      </c>
    </row>
    <row r="20" spans="10:10">
      <c r="J20" s="166" t="s">
        <v>127</v>
      </c>
    </row>
    <row r="21" spans="10:10">
      <c r="J21" s="166" t="s">
        <v>128</v>
      </c>
    </row>
    <row r="22" spans="10:10">
      <c r="J22" s="166" t="s">
        <v>129</v>
      </c>
    </row>
    <row r="23" spans="10:10">
      <c r="J23" s="167" t="s">
        <v>130</v>
      </c>
    </row>
    <row r="24" spans="10:10">
      <c r="J24" s="168" t="s">
        <v>131</v>
      </c>
    </row>
    <row r="25" spans="10:10">
      <c r="J25" s="165" t="s">
        <v>132</v>
      </c>
    </row>
    <row r="26" spans="10:10">
      <c r="J26" s="166" t="s">
        <v>133</v>
      </c>
    </row>
    <row r="27" spans="10:10">
      <c r="J27" s="166" t="s">
        <v>134</v>
      </c>
    </row>
    <row r="28" spans="10:10">
      <c r="J28" s="166" t="s">
        <v>135</v>
      </c>
    </row>
    <row r="29" spans="10:10">
      <c r="J29" s="166" t="s">
        <v>136</v>
      </c>
    </row>
    <row r="30" spans="10:10" ht="22.5">
      <c r="J30" s="166" t="s">
        <v>137</v>
      </c>
    </row>
    <row r="31" spans="10:10" ht="22.5">
      <c r="J31" s="166" t="s">
        <v>138</v>
      </c>
    </row>
    <row r="32" spans="10:10">
      <c r="J32" s="167" t="s">
        <v>139</v>
      </c>
    </row>
    <row r="33" spans="10:10">
      <c r="J33" s="168" t="s">
        <v>140</v>
      </c>
    </row>
    <row r="34" spans="10:10">
      <c r="J34" s="165" t="s">
        <v>141</v>
      </c>
    </row>
    <row r="35" spans="10:10">
      <c r="J35" s="166" t="s">
        <v>142</v>
      </c>
    </row>
    <row r="36" spans="10:10">
      <c r="J36" s="166" t="s">
        <v>143</v>
      </c>
    </row>
    <row r="37" spans="10:10">
      <c r="J37" s="166" t="s">
        <v>144</v>
      </c>
    </row>
    <row r="38" spans="10:10">
      <c r="J38" s="166" t="s">
        <v>145</v>
      </c>
    </row>
    <row r="39" spans="10:10">
      <c r="J39" s="166" t="s">
        <v>146</v>
      </c>
    </row>
    <row r="40" spans="10:10" ht="22.5">
      <c r="J40" s="166" t="s">
        <v>147</v>
      </c>
    </row>
    <row r="41" spans="10:10">
      <c r="J41" s="167" t="s">
        <v>148</v>
      </c>
    </row>
    <row r="42" spans="10:10">
      <c r="J42" s="168" t="s">
        <v>149</v>
      </c>
    </row>
    <row r="43" spans="10:10">
      <c r="J43" s="165" t="s">
        <v>150</v>
      </c>
    </row>
    <row r="44" spans="10:10">
      <c r="J44" s="166" t="s">
        <v>151</v>
      </c>
    </row>
    <row r="45" spans="10:10">
      <c r="J45" s="166" t="s">
        <v>152</v>
      </c>
    </row>
    <row r="46" spans="10:10">
      <c r="J46" s="167" t="s">
        <v>153</v>
      </c>
    </row>
    <row r="47" spans="10:10">
      <c r="J47" s="168" t="s">
        <v>154</v>
      </c>
    </row>
    <row r="48" spans="10:10" ht="20.45" customHeight="1">
      <c r="J48" s="165" t="s">
        <v>155</v>
      </c>
    </row>
    <row r="49" spans="10:10">
      <c r="J49" s="166" t="s">
        <v>156</v>
      </c>
    </row>
    <row r="50" spans="10:10" ht="22.5">
      <c r="J50" s="166" t="s">
        <v>157</v>
      </c>
    </row>
    <row r="51" spans="10:10" ht="22.5">
      <c r="J51" s="166" t="s">
        <v>158</v>
      </c>
    </row>
    <row r="52" spans="10:10">
      <c r="J52" s="166" t="s">
        <v>159</v>
      </c>
    </row>
    <row r="53" spans="10:10">
      <c r="J53" s="166" t="s">
        <v>160</v>
      </c>
    </row>
    <row r="54" spans="10:10" ht="22.5">
      <c r="J54" s="169" t="s">
        <v>161</v>
      </c>
    </row>
  </sheetData>
  <pageMargins left="0.7" right="0.7" top="0.75" bottom="0.75" header="0.3" footer="0.3"/>
  <pageSetup paperSize="9" scale="46" firstPageNumber="42949672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0" workbookViewId="0">
      <selection activeCell="I33" sqref="I33"/>
    </sheetView>
  </sheetViews>
  <sheetFormatPr defaultColWidth="8.85546875" defaultRowHeight="15"/>
  <cols>
    <col min="1" max="1" width="23.42578125" style="170" customWidth="1"/>
    <col min="2" max="2" width="26.42578125" style="170" customWidth="1"/>
    <col min="3" max="4" width="9" style="170" customWidth="1"/>
    <col min="5" max="5" width="10.5703125" style="170" customWidth="1"/>
    <col min="6" max="6" width="22.7109375" style="170" customWidth="1"/>
    <col min="7" max="10" width="14.42578125" style="170" customWidth="1"/>
    <col min="11" max="11" width="14.7109375" style="170" customWidth="1"/>
    <col min="12" max="12" width="11.42578125" style="170" customWidth="1"/>
    <col min="13" max="13" width="13.85546875" style="170" customWidth="1"/>
    <col min="14" max="14" width="13" style="170" bestFit="1" customWidth="1"/>
    <col min="15" max="16384" width="8.85546875" style="170"/>
  </cols>
  <sheetData>
    <row r="1" spans="1:14">
      <c r="A1" s="171" t="s">
        <v>162</v>
      </c>
    </row>
    <row r="3" spans="1:14" s="172" customFormat="1" ht="12.75">
      <c r="A3" s="173" t="s">
        <v>163</v>
      </c>
    </row>
    <row r="4" spans="1:14" s="172" customFormat="1" ht="25.5">
      <c r="A4" s="172" t="s">
        <v>48</v>
      </c>
      <c r="B4" s="174">
        <v>95227.1</v>
      </c>
      <c r="C4" s="175"/>
      <c r="F4" s="176"/>
      <c r="G4" s="177" t="s">
        <v>164</v>
      </c>
      <c r="H4" s="178" t="s">
        <v>165</v>
      </c>
      <c r="I4" s="179" t="s">
        <v>166</v>
      </c>
      <c r="J4" s="180" t="s">
        <v>167</v>
      </c>
    </row>
    <row r="5" spans="1:14" s="172" customFormat="1" ht="12.75">
      <c r="A5" s="172" t="s">
        <v>50</v>
      </c>
      <c r="B5" s="174">
        <v>1717.8</v>
      </c>
      <c r="C5" s="175"/>
      <c r="F5" s="181" t="s">
        <v>168</v>
      </c>
      <c r="G5" s="182">
        <v>23</v>
      </c>
      <c r="H5" s="183">
        <v>12</v>
      </c>
      <c r="I5" s="183">
        <v>1000</v>
      </c>
      <c r="J5" s="184">
        <v>1</v>
      </c>
    </row>
    <row r="6" spans="1:14" s="172" customFormat="1" ht="12.75">
      <c r="A6" s="172" t="s">
        <v>169</v>
      </c>
      <c r="B6" s="174">
        <v>12849.9</v>
      </c>
      <c r="C6" s="175"/>
      <c r="F6" s="185" t="s">
        <v>170</v>
      </c>
      <c r="G6" s="186">
        <v>21</v>
      </c>
      <c r="H6" s="187">
        <v>12</v>
      </c>
      <c r="I6" s="187">
        <v>450</v>
      </c>
      <c r="J6" s="188">
        <v>1</v>
      </c>
    </row>
    <row r="7" spans="1:14" s="172" customFormat="1" ht="12.75">
      <c r="B7" s="189">
        <f>SUM(B4:B6)</f>
        <v>109794.8</v>
      </c>
    </row>
    <row r="8" spans="1:14" s="172" customFormat="1" ht="12.75"/>
    <row r="9" spans="1:14" s="172" customFormat="1">
      <c r="B9" s="189"/>
      <c r="F9" s="170"/>
      <c r="G9" s="170"/>
      <c r="H9" s="170"/>
      <c r="I9" s="170"/>
      <c r="J9" s="170"/>
    </row>
    <row r="10" spans="1:14" s="172" customFormat="1">
      <c r="A10" s="172" t="s">
        <v>171</v>
      </c>
      <c r="B10" s="174">
        <f>6304.1+1717.8</f>
        <v>8021.9000000000005</v>
      </c>
      <c r="G10" s="170"/>
      <c r="H10" s="170"/>
      <c r="I10" s="190"/>
      <c r="J10" s="190"/>
    </row>
    <row r="11" spans="1:14">
      <c r="F11" s="190"/>
      <c r="G11" s="190"/>
      <c r="H11" s="190"/>
      <c r="I11" s="191"/>
      <c r="J11" s="192"/>
    </row>
    <row r="12" spans="1:14">
      <c r="A12" s="171" t="s">
        <v>172</v>
      </c>
      <c r="F12" s="190"/>
      <c r="G12" s="190"/>
      <c r="H12" s="190"/>
      <c r="I12" s="190"/>
      <c r="J12" s="190"/>
      <c r="K12" s="190"/>
      <c r="L12" s="190"/>
      <c r="M12" s="190"/>
      <c r="N12" s="190"/>
    </row>
    <row r="13" spans="1:14" s="190" customFormat="1" ht="12.75">
      <c r="A13" s="227" t="s">
        <v>173</v>
      </c>
      <c r="B13" s="228"/>
      <c r="C13" s="228"/>
      <c r="D13" s="228"/>
      <c r="E13" s="193">
        <v>6489.43</v>
      </c>
      <c r="F13" s="192"/>
    </row>
    <row r="14" spans="1:14" s="190" customFormat="1" ht="12.75">
      <c r="A14" s="223" t="s">
        <v>174</v>
      </c>
      <c r="B14" s="224"/>
      <c r="C14" s="224"/>
      <c r="D14" s="224"/>
      <c r="E14" s="194">
        <v>4.5999999999999999E-2</v>
      </c>
      <c r="F14" s="191"/>
    </row>
    <row r="15" spans="1:14" s="190" customFormat="1" ht="12.75">
      <c r="A15" s="223" t="s">
        <v>175</v>
      </c>
      <c r="B15" s="224"/>
      <c r="C15" s="224"/>
      <c r="D15" s="224"/>
      <c r="E15" s="194">
        <f>G5</f>
        <v>23</v>
      </c>
      <c r="G15" s="195"/>
      <c r="H15" s="192"/>
      <c r="I15" s="196"/>
      <c r="J15" s="195"/>
    </row>
    <row r="16" spans="1:14" s="190" customFormat="1" ht="12.75">
      <c r="A16" s="225" t="s">
        <v>176</v>
      </c>
      <c r="B16" s="226"/>
      <c r="C16" s="226"/>
      <c r="D16" s="226"/>
      <c r="E16" s="197">
        <f>H5</f>
        <v>12</v>
      </c>
      <c r="G16" s="195"/>
      <c r="H16" s="192"/>
      <c r="I16" s="196"/>
      <c r="J16" s="195"/>
    </row>
    <row r="17" spans="1:11" s="190" customFormat="1" ht="22.15" customHeight="1">
      <c r="A17" s="198" t="s">
        <v>177</v>
      </c>
      <c r="B17" s="199"/>
      <c r="C17" s="199"/>
      <c r="D17" s="199"/>
      <c r="E17" s="200">
        <f>E13*(1+E14*(E16-2))*E15</f>
        <v>217915.05940000003</v>
      </c>
      <c r="F17" s="201"/>
      <c r="G17" s="195"/>
      <c r="H17" s="192"/>
      <c r="I17" s="196"/>
      <c r="J17" s="195"/>
      <c r="K17" s="195"/>
    </row>
    <row r="18" spans="1:11" s="190" customFormat="1" ht="12.75">
      <c r="B18" s="192"/>
      <c r="F18" s="196"/>
      <c r="G18" s="195"/>
      <c r="H18" s="192"/>
      <c r="I18" s="196"/>
      <c r="J18" s="195"/>
      <c r="K18" s="195"/>
    </row>
    <row r="19" spans="1:11" s="190" customFormat="1" ht="12.75">
      <c r="I19" s="191"/>
    </row>
    <row r="20" spans="1:11" s="190" customFormat="1" ht="14.25">
      <c r="A20" s="171" t="s">
        <v>178</v>
      </c>
    </row>
    <row r="21" spans="1:11" s="190" customFormat="1" ht="12.75">
      <c r="A21" s="227" t="s">
        <v>173</v>
      </c>
      <c r="B21" s="228"/>
      <c r="C21" s="228"/>
      <c r="D21" s="228"/>
      <c r="E21" s="193">
        <v>6424.12</v>
      </c>
      <c r="F21" s="192"/>
    </row>
    <row r="22" spans="1:11" s="190" customFormat="1" ht="12.75">
      <c r="A22" s="223" t="s">
        <v>174</v>
      </c>
      <c r="B22" s="224"/>
      <c r="C22" s="224"/>
      <c r="D22" s="224"/>
      <c r="E22" s="194">
        <v>4.7E-2</v>
      </c>
      <c r="F22" s="191"/>
    </row>
    <row r="23" spans="1:11" s="190" customFormat="1" ht="12.75">
      <c r="A23" s="223" t="s">
        <v>175</v>
      </c>
      <c r="B23" s="224"/>
      <c r="C23" s="224"/>
      <c r="D23" s="224"/>
      <c r="E23" s="194">
        <f>G6</f>
        <v>21</v>
      </c>
    </row>
    <row r="24" spans="1:11" s="190" customFormat="1" ht="12.75">
      <c r="A24" s="225" t="s">
        <v>176</v>
      </c>
      <c r="B24" s="226"/>
      <c r="C24" s="226"/>
      <c r="D24" s="226"/>
      <c r="E24" s="197">
        <f>H6</f>
        <v>12</v>
      </c>
    </row>
    <row r="25" spans="1:11" s="190" customFormat="1" ht="22.15" customHeight="1">
      <c r="A25" s="198" t="s">
        <v>177</v>
      </c>
      <c r="B25" s="199"/>
      <c r="C25" s="199"/>
      <c r="D25" s="199"/>
      <c r="E25" s="200">
        <f>E21*(1+E22*(E24-2))*E23</f>
        <v>198312.58439999999</v>
      </c>
      <c r="F25" s="201"/>
    </row>
    <row r="26" spans="1:11" s="190" customFormat="1" ht="12.75">
      <c r="F26" s="196"/>
    </row>
    <row r="27" spans="1:11">
      <c r="F27" s="190"/>
      <c r="G27" s="195"/>
      <c r="H27" s="202"/>
      <c r="I27" s="202"/>
      <c r="J27" s="195"/>
    </row>
    <row r="28" spans="1:11" s="172" customFormat="1" ht="12.75">
      <c r="A28" s="173" t="s">
        <v>179</v>
      </c>
      <c r="E28" s="189">
        <f>E17+E25</f>
        <v>416227.64380000002</v>
      </c>
      <c r="G28" s="203"/>
      <c r="H28" s="191"/>
      <c r="I28" s="191"/>
      <c r="J28" s="203"/>
    </row>
    <row r="29" spans="1:11" s="172" customFormat="1" ht="12.75">
      <c r="A29" s="173"/>
      <c r="E29" s="189"/>
      <c r="G29" s="203"/>
      <c r="H29" s="191"/>
      <c r="I29" s="191"/>
      <c r="J29" s="203"/>
    </row>
    <row r="30" spans="1:11" s="172" customFormat="1" ht="12.75">
      <c r="A30" s="173" t="s">
        <v>180</v>
      </c>
      <c r="E30" s="189">
        <f>2*2500</f>
        <v>5000</v>
      </c>
      <c r="G30" s="203"/>
      <c r="H30" s="191"/>
      <c r="I30" s="191"/>
      <c r="J30" s="203"/>
    </row>
    <row r="31" spans="1:11" s="172" customFormat="1" ht="12.75">
      <c r="A31" s="173"/>
      <c r="E31" s="189"/>
      <c r="G31" s="203"/>
      <c r="H31" s="191"/>
      <c r="I31" s="191"/>
      <c r="J31" s="203"/>
    </row>
    <row r="32" spans="1:11" s="202" customFormat="1">
      <c r="A32" s="204"/>
      <c r="B32" s="191"/>
      <c r="C32" s="205"/>
      <c r="E32" s="190"/>
      <c r="F32" s="170"/>
      <c r="G32" s="170"/>
      <c r="H32" s="170"/>
      <c r="I32" s="170"/>
      <c r="J32" s="170"/>
      <c r="K32" s="195"/>
    </row>
    <row r="33" spans="1:13" s="206" customFormat="1">
      <c r="A33" s="207" t="s">
        <v>181</v>
      </c>
      <c r="E33" s="191">
        <f>(E28+E30)/(B4+B5-B10)</f>
        <v>4.7369931716203899</v>
      </c>
      <c r="F33" s="202"/>
      <c r="G33" s="170"/>
      <c r="H33" s="170"/>
      <c r="I33" s="170"/>
      <c r="J33" s="170"/>
      <c r="K33" s="203"/>
      <c r="M33" s="191"/>
    </row>
    <row r="34" spans="1:13">
      <c r="F34" s="191"/>
    </row>
  </sheetData>
  <mergeCells count="8">
    <mergeCell ref="A23:D23"/>
    <mergeCell ref="A24:D24"/>
    <mergeCell ref="A13:D13"/>
    <mergeCell ref="A14:D14"/>
    <mergeCell ref="A15:D15"/>
    <mergeCell ref="A16:D16"/>
    <mergeCell ref="A21:D21"/>
    <mergeCell ref="A22:D22"/>
  </mergeCells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Тариф для ОСС_жилье</vt:lpstr>
      <vt:lpstr>Тариф для ОСС_нежилье</vt:lpstr>
      <vt:lpstr>Тариф для ОСС_паркинг</vt:lpstr>
      <vt:lpstr>Разъяснения</vt:lpstr>
      <vt:lpstr>Разъяснение тарифа Управление</vt:lpstr>
      <vt:lpstr>Лифты_формула</vt:lpstr>
      <vt:lpstr>'Разъяснение тарифа Управление'!Область_печати</vt:lpstr>
      <vt:lpstr>'Тариф для ОСС_нежилье'!Область_печати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Жолобова Марина</dc:creator>
  <cp:lastModifiedBy>user</cp:lastModifiedBy>
  <cp:revision>1</cp:revision>
  <dcterms:created xsi:type="dcterms:W3CDTF">2019-05-30T13:25:55Z</dcterms:created>
  <dcterms:modified xsi:type="dcterms:W3CDTF">2022-10-27T09:43:14Z</dcterms:modified>
</cp:coreProperties>
</file>